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20" yWindow="-12" windowWidth="11556" windowHeight="9852"/>
  </bookViews>
  <sheets>
    <sheet name="Sheet1" sheetId="1" r:id="rId1"/>
    <sheet name="DPPD" sheetId="2" r:id="rId2"/>
    <sheet name="Sheet3" sheetId="3" r:id="rId3"/>
  </sheets>
  <calcPr calcId="125725"/>
</workbook>
</file>

<file path=xl/calcChain.xml><?xml version="1.0" encoding="utf-8"?>
<calcChain xmlns="http://schemas.openxmlformats.org/spreadsheetml/2006/main">
  <c r="P120" i="1"/>
  <c r="P121"/>
  <c r="P119"/>
  <c r="P118"/>
  <c r="P117"/>
  <c r="P116"/>
  <c r="P115"/>
  <c r="P112"/>
  <c r="P111"/>
  <c r="P107"/>
  <c r="P106"/>
  <c r="P105"/>
  <c r="P104"/>
  <c r="P103"/>
  <c r="N108"/>
  <c r="P108"/>
  <c r="P100"/>
  <c r="P99"/>
  <c r="P96"/>
  <c r="P95"/>
  <c r="P94"/>
  <c r="P93"/>
  <c r="P92"/>
  <c r="O92" s="1"/>
  <c r="N91"/>
  <c r="P91"/>
  <c r="P87"/>
  <c r="N87"/>
  <c r="O108" l="1"/>
  <c r="O91"/>
  <c r="O87"/>
  <c r="A160"/>
  <c r="Q160"/>
  <c r="M160"/>
  <c r="L160"/>
  <c r="K160"/>
  <c r="J160"/>
  <c r="S157" l="1"/>
  <c r="R157"/>
  <c r="Q157"/>
  <c r="P157"/>
  <c r="O157"/>
  <c r="N157"/>
  <c r="M157"/>
  <c r="L157"/>
  <c r="K157"/>
  <c r="J157"/>
  <c r="A157"/>
  <c r="S143"/>
  <c r="R143"/>
  <c r="Q143"/>
  <c r="M143"/>
  <c r="L143"/>
  <c r="K143"/>
  <c r="J143"/>
  <c r="A143"/>
  <c r="S142"/>
  <c r="R142"/>
  <c r="Q142"/>
  <c r="M142"/>
  <c r="L142"/>
  <c r="K142"/>
  <c r="J142"/>
  <c r="A142"/>
  <c r="S141"/>
  <c r="R141"/>
  <c r="Q141"/>
  <c r="P141"/>
  <c r="O141"/>
  <c r="N141"/>
  <c r="M141"/>
  <c r="L141"/>
  <c r="K141"/>
  <c r="J141"/>
  <c r="A141"/>
  <c r="M19" i="2" l="1"/>
  <c r="L19"/>
  <c r="K20" s="1"/>
  <c r="K19"/>
  <c r="S18"/>
  <c r="R18"/>
  <c r="Q18"/>
  <c r="M18"/>
  <c r="L18"/>
  <c r="K18"/>
  <c r="J18"/>
  <c r="P15"/>
  <c r="O15" s="1"/>
  <c r="N15"/>
  <c r="P14"/>
  <c r="O14" s="1"/>
  <c r="N14"/>
  <c r="P12"/>
  <c r="N12"/>
  <c r="O12" s="1"/>
  <c r="P11"/>
  <c r="O11" s="1"/>
  <c r="N11"/>
  <c r="P9"/>
  <c r="O9" s="1"/>
  <c r="N9"/>
  <c r="N18" s="1"/>
  <c r="P8"/>
  <c r="P19" s="1"/>
  <c r="O8"/>
  <c r="N8"/>
  <c r="N19" s="1"/>
  <c r="O19" l="1"/>
  <c r="N20" s="1"/>
  <c r="O18"/>
  <c r="P18"/>
  <c r="Q161" i="1"/>
  <c r="M161"/>
  <c r="L161"/>
  <c r="K161"/>
  <c r="J161"/>
  <c r="A161"/>
  <c r="A159"/>
  <c r="Q159"/>
  <c r="M159"/>
  <c r="L159"/>
  <c r="K159"/>
  <c r="J159"/>
  <c r="M123" l="1"/>
  <c r="L123"/>
  <c r="K123"/>
  <c r="S122"/>
  <c r="R122"/>
  <c r="Q122"/>
  <c r="M122"/>
  <c r="L122"/>
  <c r="K122"/>
  <c r="J122"/>
  <c r="U6" l="1"/>
  <c r="U5" l="1"/>
  <c r="U4"/>
  <c r="U3"/>
  <c r="T77" l="1"/>
  <c r="T68"/>
  <c r="T56"/>
  <c r="T46"/>
  <c r="U30" l="1"/>
  <c r="U29"/>
  <c r="S136" l="1"/>
  <c r="R136"/>
  <c r="Q136"/>
  <c r="M136"/>
  <c r="L136"/>
  <c r="K136"/>
  <c r="J136"/>
  <c r="A136"/>
  <c r="S135"/>
  <c r="R135"/>
  <c r="Q135"/>
  <c r="M135"/>
  <c r="L135"/>
  <c r="K135"/>
  <c r="J135"/>
  <c r="A135"/>
  <c r="S134"/>
  <c r="R134"/>
  <c r="Q134"/>
  <c r="P134"/>
  <c r="O134"/>
  <c r="N134"/>
  <c r="M134"/>
  <c r="L134"/>
  <c r="K134"/>
  <c r="J134"/>
  <c r="A134"/>
  <c r="P76" l="1"/>
  <c r="P75"/>
  <c r="P74"/>
  <c r="P73"/>
  <c r="P160" s="1"/>
  <c r="P114" l="1"/>
  <c r="N114"/>
  <c r="P113"/>
  <c r="N113"/>
  <c r="P102"/>
  <c r="N102"/>
  <c r="P101"/>
  <c r="N101"/>
  <c r="P90"/>
  <c r="N90"/>
  <c r="O90" l="1"/>
  <c r="O101"/>
  <c r="O102"/>
  <c r="O113"/>
  <c r="O114"/>
  <c r="S158"/>
  <c r="R158"/>
  <c r="Q158"/>
  <c r="M158"/>
  <c r="L158"/>
  <c r="K158"/>
  <c r="J158"/>
  <c r="A158"/>
  <c r="S156"/>
  <c r="R156"/>
  <c r="Q156"/>
  <c r="M156"/>
  <c r="L156"/>
  <c r="K156"/>
  <c r="J156"/>
  <c r="A156"/>
  <c r="S145"/>
  <c r="R145"/>
  <c r="Q145"/>
  <c r="P145"/>
  <c r="M145"/>
  <c r="L145"/>
  <c r="K145"/>
  <c r="J145"/>
  <c r="A145"/>
  <c r="S144"/>
  <c r="R144"/>
  <c r="Q144"/>
  <c r="P144"/>
  <c r="M144"/>
  <c r="L144"/>
  <c r="K144"/>
  <c r="J144"/>
  <c r="A144"/>
  <c r="S140"/>
  <c r="R140"/>
  <c r="Q140"/>
  <c r="P140"/>
  <c r="M140"/>
  <c r="L140"/>
  <c r="K140"/>
  <c r="J140"/>
  <c r="A140"/>
  <c r="S139"/>
  <c r="R139"/>
  <c r="Q139"/>
  <c r="M139"/>
  <c r="L139"/>
  <c r="K139"/>
  <c r="J139"/>
  <c r="A139"/>
  <c r="S138"/>
  <c r="R138"/>
  <c r="Q138"/>
  <c r="M138"/>
  <c r="L138"/>
  <c r="K138"/>
  <c r="J138"/>
  <c r="A138"/>
  <c r="S137"/>
  <c r="R137"/>
  <c r="Q137"/>
  <c r="M137"/>
  <c r="L137"/>
  <c r="K137"/>
  <c r="J137"/>
  <c r="A137"/>
  <c r="S133"/>
  <c r="R133"/>
  <c r="Q133"/>
  <c r="P133"/>
  <c r="O133"/>
  <c r="N133"/>
  <c r="M133"/>
  <c r="L133"/>
  <c r="K133"/>
  <c r="J133"/>
  <c r="A133"/>
  <c r="K146" l="1"/>
  <c r="K147" s="1"/>
  <c r="M146"/>
  <c r="M147" s="1"/>
  <c r="J146"/>
  <c r="L146"/>
  <c r="L147" s="1"/>
  <c r="Q146"/>
  <c r="S146"/>
  <c r="K162"/>
  <c r="K163" s="1"/>
  <c r="M162"/>
  <c r="M163" s="1"/>
  <c r="Q162"/>
  <c r="S162"/>
  <c r="J162"/>
  <c r="L162"/>
  <c r="L163" s="1"/>
  <c r="R162"/>
  <c r="R146"/>
  <c r="K148" l="1"/>
  <c r="K164"/>
  <c r="P98" l="1"/>
  <c r="N86"/>
  <c r="N89"/>
  <c r="P55"/>
  <c r="N55"/>
  <c r="N142" s="1"/>
  <c r="P110"/>
  <c r="N110"/>
  <c r="N98"/>
  <c r="P89"/>
  <c r="P86"/>
  <c r="S77"/>
  <c r="R77"/>
  <c r="Q77"/>
  <c r="M77"/>
  <c r="L77"/>
  <c r="K77"/>
  <c r="J77"/>
  <c r="N76"/>
  <c r="N75"/>
  <c r="N145" s="1"/>
  <c r="N74"/>
  <c r="N144" s="1"/>
  <c r="N73"/>
  <c r="S68"/>
  <c r="R68"/>
  <c r="Q68"/>
  <c r="M68"/>
  <c r="L68"/>
  <c r="K68"/>
  <c r="J68"/>
  <c r="P67"/>
  <c r="P143" s="1"/>
  <c r="N67"/>
  <c r="N143" s="1"/>
  <c r="P66"/>
  <c r="P139" s="1"/>
  <c r="N66"/>
  <c r="N139" s="1"/>
  <c r="P65"/>
  <c r="N65"/>
  <c r="P64"/>
  <c r="P137" s="1"/>
  <c r="N64"/>
  <c r="N137" s="1"/>
  <c r="P63"/>
  <c r="N63"/>
  <c r="S56"/>
  <c r="R56"/>
  <c r="Q56"/>
  <c r="M56"/>
  <c r="L56"/>
  <c r="K56"/>
  <c r="J56"/>
  <c r="P54"/>
  <c r="P136" s="1"/>
  <c r="N54"/>
  <c r="N136" s="1"/>
  <c r="P53"/>
  <c r="P135" s="1"/>
  <c r="N53"/>
  <c r="N135" s="1"/>
  <c r="P52"/>
  <c r="P161" s="1"/>
  <c r="N52"/>
  <c r="N161" s="1"/>
  <c r="P51"/>
  <c r="N51"/>
  <c r="K46"/>
  <c r="S46"/>
  <c r="R46"/>
  <c r="Q46"/>
  <c r="M46"/>
  <c r="L46"/>
  <c r="J46"/>
  <c r="N159" l="1"/>
  <c r="P159"/>
  <c r="N140"/>
  <c r="N160"/>
  <c r="P158"/>
  <c r="P142"/>
  <c r="N158"/>
  <c r="N156"/>
  <c r="P156"/>
  <c r="P123"/>
  <c r="N174" s="1"/>
  <c r="U174" s="1"/>
  <c r="P122"/>
  <c r="N122"/>
  <c r="N123"/>
  <c r="J174" s="1"/>
  <c r="H174" s="1"/>
  <c r="O86"/>
  <c r="S173"/>
  <c r="R173"/>
  <c r="R175" s="1"/>
  <c r="U77"/>
  <c r="U46"/>
  <c r="N68"/>
  <c r="U68"/>
  <c r="O89"/>
  <c r="U56"/>
  <c r="P68"/>
  <c r="O52"/>
  <c r="O161" s="1"/>
  <c r="O53"/>
  <c r="O135" s="1"/>
  <c r="O54"/>
  <c r="O136" s="1"/>
  <c r="O65"/>
  <c r="O66"/>
  <c r="O139" s="1"/>
  <c r="O98"/>
  <c r="P56"/>
  <c r="P138"/>
  <c r="O74"/>
  <c r="O144" s="1"/>
  <c r="O76"/>
  <c r="O110"/>
  <c r="N138"/>
  <c r="N46"/>
  <c r="O63"/>
  <c r="N77"/>
  <c r="P46"/>
  <c r="O51"/>
  <c r="N56"/>
  <c r="O64"/>
  <c r="O137" s="1"/>
  <c r="O67"/>
  <c r="O143" s="1"/>
  <c r="O73"/>
  <c r="O75"/>
  <c r="O145" s="1"/>
  <c r="O55"/>
  <c r="O142" s="1"/>
  <c r="K124"/>
  <c r="P77"/>
  <c r="O159" l="1"/>
  <c r="O140"/>
  <c r="O160"/>
  <c r="O158"/>
  <c r="N162"/>
  <c r="N163" s="1"/>
  <c r="P162"/>
  <c r="P163" s="1"/>
  <c r="O156"/>
  <c r="O123"/>
  <c r="O122"/>
  <c r="J173"/>
  <c r="J175" s="1"/>
  <c r="H175" s="1"/>
  <c r="P174" s="1"/>
  <c r="N173"/>
  <c r="N175" s="1"/>
  <c r="S175"/>
  <c r="P146"/>
  <c r="P147" s="1"/>
  <c r="N146"/>
  <c r="N147" s="1"/>
  <c r="O138"/>
  <c r="O56"/>
  <c r="O46"/>
  <c r="O77"/>
  <c r="O68"/>
  <c r="O162" l="1"/>
  <c r="O163" s="1"/>
  <c r="N164" s="1"/>
  <c r="H173"/>
  <c r="P173" s="1"/>
  <c r="P175" s="1"/>
  <c r="N124"/>
  <c r="L174"/>
  <c r="L173" s="1"/>
  <c r="L175" s="1"/>
  <c r="O146"/>
  <c r="O147" s="1"/>
  <c r="N148" s="1"/>
</calcChain>
</file>

<file path=xl/sharedStrings.xml><?xml version="1.0" encoding="utf-8"?>
<sst xmlns="http://schemas.openxmlformats.org/spreadsheetml/2006/main" count="506" uniqueCount="221">
  <si>
    <t xml:space="preserve">UNIVERSITATEA BABEŞ-BOLYAI CLUJ-NAPOCA
</t>
  </si>
  <si>
    <t>Şi:</t>
  </si>
  <si>
    <t>Activităţi didactice</t>
  </si>
  <si>
    <t>Sesiune de examene</t>
  </si>
  <si>
    <t>Vacanţă</t>
  </si>
  <si>
    <t>Sem I</t>
  </si>
  <si>
    <t>Sem II</t>
  </si>
  <si>
    <t>I</t>
  </si>
  <si>
    <t>V</t>
  </si>
  <si>
    <t>R</t>
  </si>
  <si>
    <t>Stagii de practică</t>
  </si>
  <si>
    <t xml:space="preserve">iarna </t>
  </si>
  <si>
    <t>prim</t>
  </si>
  <si>
    <t>vara</t>
  </si>
  <si>
    <t>Anul I</t>
  </si>
  <si>
    <t>Anul II</t>
  </si>
  <si>
    <t>II. DESFĂŞURAREA STUDIILOR (în număr de săptămani)</t>
  </si>
  <si>
    <r>
      <t xml:space="preserve">Forma de învăţământ: </t>
    </r>
    <r>
      <rPr>
        <b/>
        <sz val="10"/>
        <color indexed="8"/>
        <rFont val="Times New Roman"/>
        <family val="1"/>
      </rPr>
      <t>cu frecvenţă</t>
    </r>
  </si>
  <si>
    <t>L.P comasate</t>
  </si>
  <si>
    <t xml:space="preserve">III. NUMĂRUL ORELOR PE SĂPTĂMANĂ </t>
  </si>
  <si>
    <t>V. MODUL DE ALEGERE A DISCIPLINELOR OPŢIONALE</t>
  </si>
  <si>
    <t>VII. TABELUL DISCIPLINELOR</t>
  </si>
  <si>
    <t>Felul disciplinei</t>
  </si>
  <si>
    <t>Forme de evaluare</t>
  </si>
  <si>
    <t>Ore fizice săptămânale</t>
  </si>
  <si>
    <t>TOTAL</t>
  </si>
  <si>
    <t>DENUMIREA DISCIPLINELOR</t>
  </si>
  <si>
    <t>COD</t>
  </si>
  <si>
    <t>C</t>
  </si>
  <si>
    <t>S</t>
  </si>
  <si>
    <t>LP</t>
  </si>
  <si>
    <t>T</t>
  </si>
  <si>
    <t>E</t>
  </si>
  <si>
    <t>VP</t>
  </si>
  <si>
    <t>F</t>
  </si>
  <si>
    <t>Semestrul I</t>
  </si>
  <si>
    <t>Semestrul II</t>
  </si>
  <si>
    <t>DF</t>
  </si>
  <si>
    <t>DS</t>
  </si>
  <si>
    <t>DC</t>
  </si>
  <si>
    <t>Credite ECTS</t>
  </si>
  <si>
    <t>Ore alocate studiului</t>
  </si>
  <si>
    <t>ANUL I, SEMESTRUL 1</t>
  </si>
  <si>
    <t>ANUL I, SEMESTRUL 2</t>
  </si>
  <si>
    <t>ANUL II, SEMESTRUL 3</t>
  </si>
  <si>
    <t>ANUL II, SEMESTRUL 4</t>
  </si>
  <si>
    <t>DISCIPLINE OPȚIONALE</t>
  </si>
  <si>
    <t>%</t>
  </si>
  <si>
    <t xml:space="preserve">TOTAL ORE FIZICE / TOTAL ORE ALOCATE STUDIULUI </t>
  </si>
  <si>
    <t>DISCIPLINE</t>
  </si>
  <si>
    <t>OBLIGATORII</t>
  </si>
  <si>
    <t>OPȚIONALE</t>
  </si>
  <si>
    <t>ORE FIZICE</t>
  </si>
  <si>
    <t>ORE ALOCATE STUDIULUI</t>
  </si>
  <si>
    <t>NR. DE CREDITE</t>
  </si>
  <si>
    <t>AN I</t>
  </si>
  <si>
    <t>AN II</t>
  </si>
  <si>
    <t>BILANȚ GENERAL</t>
  </si>
  <si>
    <r>
      <t xml:space="preserve">Durata studiilor: </t>
    </r>
    <r>
      <rPr>
        <b/>
        <sz val="10"/>
        <color indexed="8"/>
        <rFont val="Times New Roman"/>
        <family val="1"/>
      </rPr>
      <t>4 semestre</t>
    </r>
  </si>
  <si>
    <t>120 de credite din care:</t>
  </si>
  <si>
    <t>I. CERINŢE PENTRU OBŢINEREA DIPLOMEI DE MASTER</t>
  </si>
  <si>
    <r>
      <rPr>
        <b/>
        <sz val="10"/>
        <color indexed="8"/>
        <rFont val="Times New Roman"/>
        <family val="1"/>
      </rPr>
      <t xml:space="preserve">10 </t>
    </r>
    <r>
      <rPr>
        <sz val="10"/>
        <color indexed="8"/>
        <rFont val="Times New Roman"/>
        <family val="1"/>
      </rPr>
      <t>credite la examenul de susținere a disertației</t>
    </r>
  </si>
  <si>
    <t xml:space="preserve">Sem. 4: Se alege  o disciplină din pachetul: </t>
  </si>
  <si>
    <t>XND 1101</t>
  </si>
  <si>
    <t>XND 1102</t>
  </si>
  <si>
    <t>XND 1203</t>
  </si>
  <si>
    <t>XND 1204</t>
  </si>
  <si>
    <t>Examen de absolvire: Nivelul II</t>
  </si>
  <si>
    <t>Pentru a ocupa posturi didactice în învăţământul liceal, postliceal şi universitar, absolvenţii trebuie să posede Certificat de absolvire a Programului se studii psihopedagogice, Nivelul II, a Departamentului pentru pregătirea personalului didactic. Disciplinelor Departamentului li se repartizează 30 de credite (+ 5 credite aferente examenului de absolvire).</t>
  </si>
  <si>
    <t>MODUL PEDAGOCIC - Nivelul II: 30 de credite ECTS  + 5 credite ECTS aferente examenului de absolvire</t>
  </si>
  <si>
    <t xml:space="preserve">PROGRAM DE STUDII PSIHOPEDAGOGICE </t>
  </si>
  <si>
    <t>An I, Semestrul 1</t>
  </si>
  <si>
    <t>Psihopedagogia adolescenţilor, tinerilor şi adulţilor</t>
  </si>
  <si>
    <t>Proiectarea şi managementul programelor educaţionale</t>
  </si>
  <si>
    <t>An I, Semestrul 2</t>
  </si>
  <si>
    <t>DP</t>
  </si>
  <si>
    <t>DO</t>
  </si>
  <si>
    <t>An II, Semestrul 3</t>
  </si>
  <si>
    <t>XND 2305</t>
  </si>
  <si>
    <t>XND 2306</t>
  </si>
  <si>
    <t>An II, Semestrul 4</t>
  </si>
  <si>
    <t xml:space="preserve">TOTAL CREDITE / ORE PE SĂPTĂMÂNĂ / EVALUĂRI </t>
  </si>
  <si>
    <t>DF – Discipline de extensie a pregătirii psihopedagogice fundamentale (obligatorii)</t>
  </si>
  <si>
    <t>DP – Discipline de extensie a pregătirii didactice şi practice de specialitate (obligatorii)</t>
  </si>
  <si>
    <t xml:space="preserve">DO - Discipline opţionale </t>
  </si>
  <si>
    <r>
      <rPr>
        <b/>
        <sz val="10"/>
        <color indexed="8"/>
        <rFont val="Times New Roman"/>
        <family val="1"/>
      </rPr>
      <t>IV.EXAMENUL DE DISERTAȚIE</t>
    </r>
    <r>
      <rPr>
        <sz val="10"/>
        <color indexed="8"/>
        <rFont val="Times New Roman"/>
        <family val="1"/>
      </rPr>
      <t xml:space="preserve"> - perioada iunie-iulie (1 săptămână)
Proba:  Prezentarea şi susţinerea lucrării de disertație - 10 credite
</t>
    </r>
  </si>
  <si>
    <t>ÎN TOATE TABELELE DIN ACEASTĂ MACHETĂ, TREBUIE SĂ INTRODUCEȚI  DATE NUMAI ÎN CELULELE MARCATE CU GALBEN</t>
  </si>
  <si>
    <r>
      <t xml:space="preserve">Pentru ca o disciplină să fie opțională, fiecare pachet trebuie să conțină cel puțin </t>
    </r>
    <r>
      <rPr>
        <i/>
        <sz val="10"/>
        <color indexed="8"/>
        <rFont val="Times New Roman"/>
        <family val="1"/>
      </rPr>
      <t>n+1</t>
    </r>
    <r>
      <rPr>
        <sz val="10"/>
        <color indexed="8"/>
        <rFont val="Times New Roman"/>
        <family val="1"/>
      </rPr>
      <t xml:space="preserve"> opțiuni, unde </t>
    </r>
    <r>
      <rPr>
        <i/>
        <sz val="10"/>
        <color indexed="8"/>
        <rFont val="Times New Roman"/>
        <family val="1"/>
      </rPr>
      <t>n</t>
    </r>
    <r>
      <rPr>
        <sz val="10"/>
        <color indexed="8"/>
        <rFont val="Times New Roman"/>
        <family val="1"/>
      </rPr>
      <t xml:space="preserve"> este numărul de discipline care se aleg din pachet. În caz contrar, opționalul este, de fapt, obligatoriu. De exemplu, dacă dintr-un pachet se alege o disciplină, trebuie să existe cel puțin 2 discipline/pachet; dacă se aleg două, trebuie cel puțin 3 discipline/pachet, etc.</t>
    </r>
  </si>
  <si>
    <t xml:space="preserve">SE RECOMANDA CA TOATE DISCIPLINELE DINTR-UN PACHET DE OPȚIONALE, SA FIE DE ACELAȘI TIP. 
În caz contrar, în tabelele din anexa planului de învățământ pachetul va fi raportat în tabelul aferent tipului de curs care se regăsește cel mai frecvent în pachet. 
De exemplu, un pachet cu 2 DF și 1 DS se va raporta în tabelul DF. Un pachet cu 2 DF și 4 DS se va raporta în tabelul Ds. </t>
  </si>
  <si>
    <t>Verificați standardele specifice domeniului dumneavoastră pentru a evita incongruențele.</t>
  </si>
  <si>
    <t>Tabelele/rândurile necompletate se șterg sau se ascund (dacă afectează formulele) HIDE</t>
  </si>
  <si>
    <t>PLAN DE ÎNVĂŢĂMÂNT  valabil începând din  anul universitar 2018-2019</t>
  </si>
  <si>
    <t>Titlul absolventului:  MASTER</t>
  </si>
  <si>
    <t>În contul a cel mult 3 discipline opţionale generale, studentul are dreptul să aleagă 3 discipline de la alte specializări ale facultăţilor din Universitatea „Babeş-Bolyai”, respectând condiționările din planurile de învățământ ale respectivelor specializări.</t>
  </si>
  <si>
    <t>DA</t>
  </si>
  <si>
    <t>DSIN</t>
  </si>
  <si>
    <t>CURS OPȚIONAL 3 (An II, Semestrul 3) - (COD PACHET aici)</t>
  </si>
  <si>
    <t>TOTAL CREDITE / ORE PE SĂPTĂMÂNĂ / EVALUĂRI</t>
  </si>
  <si>
    <t>FACULTATEA DE LITERE</t>
  </si>
  <si>
    <t>Domeniul: Filologie</t>
  </si>
  <si>
    <t>Specializarea/Programul de studiu: Studii culturale britanice</t>
  </si>
  <si>
    <t>Limba de predare: engleza</t>
  </si>
  <si>
    <r>
      <rPr>
        <b/>
        <sz val="10"/>
        <color indexed="8"/>
        <rFont val="Times New Roman"/>
        <family val="1"/>
      </rPr>
      <t xml:space="preserve"> 99  </t>
    </r>
    <r>
      <rPr>
        <sz val="10"/>
        <color indexed="8"/>
        <rFont val="Times New Roman"/>
        <family val="1"/>
      </rPr>
      <t>de credite la disciplinele obligatorii;</t>
    </r>
  </si>
  <si>
    <r>
      <rPr>
        <b/>
        <sz val="10"/>
        <color indexed="8"/>
        <rFont val="Times New Roman"/>
        <family val="1"/>
      </rPr>
      <t xml:space="preserve"> 21  </t>
    </r>
    <r>
      <rPr>
        <sz val="10"/>
        <color indexed="8"/>
        <rFont val="Times New Roman"/>
        <family val="1"/>
      </rPr>
      <t xml:space="preserve"> credite la disciplinele opţionale;</t>
    </r>
  </si>
  <si>
    <t>Sem. 1: Se alege  o disciplină din oferta Facultății</t>
  </si>
  <si>
    <t>Sem. 2: Se alege  o disciplină din oferta Facultății</t>
  </si>
  <si>
    <t>Sem. 3: Se alege  o disciplină din oferta Facultății</t>
  </si>
  <si>
    <r>
      <rPr>
        <b/>
        <sz val="10"/>
        <color indexed="8"/>
        <rFont val="Times New Roman"/>
        <family val="1"/>
      </rPr>
      <t>VI.  UNIVERSITĂŢI EUROPENE DE REFERINŢĂ:</t>
    </r>
    <r>
      <rPr>
        <sz val="10"/>
        <color indexed="8"/>
        <rFont val="Times New Roman"/>
        <family val="1"/>
      </rPr>
      <t xml:space="preserve">
UNIVERSITATEA DIN ODENSE, DANEMARCA; UNIVERSITATEA DIN BRETAGNE-SUD, FRANȚA; UNIVERSITATEA OXFORD, MAREA BRITANIE; UNIVERSITATEA DIN MANCHESTER, MAREA BRITANIE; UNIVERSITATEA STRATHCLYDE DIN GLASGOW, MAREA BRITANIE.</t>
    </r>
  </si>
  <si>
    <t>LME1101</t>
  </si>
  <si>
    <t>LME1102</t>
  </si>
  <si>
    <t>LME1103</t>
  </si>
  <si>
    <t>LME1104</t>
  </si>
  <si>
    <t>LMX1101</t>
  </si>
  <si>
    <t>Limbajul media (I): Presa</t>
  </si>
  <si>
    <t>Societatea britanică contemporană</t>
  </si>
  <si>
    <t xml:space="preserve">Reprezentări ale spațiului, locului și timpului în romanul britanic contemporan </t>
  </si>
  <si>
    <t>Reprezentări ale genului în romanul britanic contemporan</t>
  </si>
  <si>
    <t>Modul opţional din oferta masterală a Facultăţii 1</t>
  </si>
  <si>
    <t>LME1205</t>
  </si>
  <si>
    <t>LME1206</t>
  </si>
  <si>
    <t>LME1207</t>
  </si>
  <si>
    <t>LME1208</t>
  </si>
  <si>
    <t>LMX1201</t>
  </si>
  <si>
    <t>Limbajul media (II): producţii TV</t>
  </si>
  <si>
    <t>Limbă şi societate</t>
  </si>
  <si>
    <t>Cultură şi literatură scoţiană</t>
  </si>
  <si>
    <t>Cinematografia britanică</t>
  </si>
  <si>
    <t>Modul opţional din oferta masterală a Facultăţii 2</t>
  </si>
  <si>
    <t>LME2109</t>
  </si>
  <si>
    <t>LME2110</t>
  </si>
  <si>
    <t>LME2111</t>
  </si>
  <si>
    <t>LME2112</t>
  </si>
  <si>
    <t>LMX2101</t>
  </si>
  <si>
    <t>Politica socială și culturală a sportului</t>
  </si>
  <si>
    <t xml:space="preserve">Reprezentări ale relațiilor sociale și atitudinii în romanul britanic contemporan </t>
  </si>
  <si>
    <t>Umorul britanic</t>
  </si>
  <si>
    <t>Noi  literaturi anglofone</t>
  </si>
  <si>
    <t>Modul opţional din oferta masterală a Facultăţii 3</t>
  </si>
  <si>
    <t>LME2212</t>
  </si>
  <si>
    <t>LME2213</t>
  </si>
  <si>
    <t>LME2214</t>
  </si>
  <si>
    <t>LME2215</t>
  </si>
  <si>
    <t>Cultura tinerilor din Marea Britanie</t>
  </si>
  <si>
    <t>Noul gotic al romanului englez contemporan</t>
  </si>
  <si>
    <t>Seminar practic</t>
  </si>
  <si>
    <t>Seminar practic de redactare şi elaborare a disertaţiei</t>
  </si>
  <si>
    <t>CURS OPȚIONAL 1 (An I, Semestrul 1)</t>
  </si>
  <si>
    <t>LMU1101</t>
  </si>
  <si>
    <t>LMU1104</t>
  </si>
  <si>
    <t>LMU1106</t>
  </si>
  <si>
    <t>LMU1103</t>
  </si>
  <si>
    <t>LMU1102</t>
  </si>
  <si>
    <t>Româna ca limbă străină (istoric, concepte, strategii, aplicaţii  practice)</t>
  </si>
  <si>
    <t>Analiza şi didactica limbajelor specializate (Modul introductiv)</t>
  </si>
  <si>
    <t>Genul, noţiune literară proteică</t>
  </si>
  <si>
    <t xml:space="preserve">Literatura norvegiană: contacte culturale </t>
  </si>
  <si>
    <t>Tehnici de redactare şi editare filologică</t>
  </si>
  <si>
    <t>LMU1201</t>
  </si>
  <si>
    <t>LMU1204</t>
  </si>
  <si>
    <t>LMU1206</t>
  </si>
  <si>
    <t>LMU1203</t>
  </si>
  <si>
    <t>LMU1202</t>
  </si>
  <si>
    <t>Româna şi obiectivele specifice (limbaj general, limbaje     specializate, cultură şi civilizaţie)</t>
  </si>
  <si>
    <t>Analiza şi didactica limbajelor specializate  (Engleza pentru ştiinţele exacte )</t>
  </si>
  <si>
    <t>Traducere şi interculturalitate (norvegiană, engleză, română)</t>
  </si>
  <si>
    <t>CURS OPȚIONAL 2 (An I, Semestrul 2)</t>
  </si>
  <si>
    <t>LMU2101</t>
  </si>
  <si>
    <t>LMU2104</t>
  </si>
  <si>
    <t>LMU2106</t>
  </si>
  <si>
    <t>LMU2103</t>
  </si>
  <si>
    <t>LMU2102</t>
  </si>
  <si>
    <t xml:space="preserve">Seminar de cercetare şi producere a materialelor didactice    </t>
  </si>
  <si>
    <t>Analiza şi didactica limbajelor specializate  (Engleza pentru ştiinţele socio-umane şi pentru drept)</t>
  </si>
  <si>
    <t>Discurs şi afect</t>
  </si>
  <si>
    <t>Semiotica imaginii - cu ilustrări din cinematografia norvegiană contemporană</t>
  </si>
  <si>
    <t>Tipul de masterat: de cercetare</t>
  </si>
  <si>
    <t>DISCIPLINE DE APROFUNDARE  (DA)</t>
  </si>
  <si>
    <t>DISCIPLINE DE SINTEZA (DSIN)</t>
  </si>
  <si>
    <t xml:space="preserve">Didactica domeniului şi dezvoltăriI în didactica specialităţii (învăţământ liceal, postliceal, universitar)
</t>
  </si>
  <si>
    <r>
      <t>Disciplină opțională 1</t>
    </r>
    <r>
      <rPr>
        <i/>
        <sz val="10"/>
        <color rgb="FFFF0000"/>
        <rFont val="Times New Roman"/>
        <family val="1"/>
      </rPr>
      <t xml:space="preserve">
</t>
    </r>
  </si>
  <si>
    <t xml:space="preserve">Practică pedagogică (în învăţământul liceal, postliceal şi universitar)
</t>
  </si>
  <si>
    <r>
      <t>Disciplină opțională 2</t>
    </r>
    <r>
      <rPr>
        <i/>
        <sz val="10"/>
        <color rgb="FFFF0000"/>
        <rFont val="Times New Roman"/>
        <family val="1"/>
      </rPr>
      <t xml:space="preserve">
</t>
    </r>
  </si>
  <si>
    <t>LMU1107</t>
  </si>
  <si>
    <t>Conținuturi specifice multimodale</t>
  </si>
  <si>
    <t>LMU1108</t>
  </si>
  <si>
    <t>Limbă latină și istorie romană</t>
  </si>
  <si>
    <t>LMU1109</t>
  </si>
  <si>
    <t>Tragedia greacă și posteritatea ei</t>
  </si>
  <si>
    <t>LMU1110</t>
  </si>
  <si>
    <t>Limbă și cultură (1 - Viața cuvintelor)</t>
  </si>
  <si>
    <t>LMU1111</t>
  </si>
  <si>
    <t>Literatura finlandeză din perspectiva gender și queer</t>
  </si>
  <si>
    <t>LMM1105</t>
  </si>
  <si>
    <t>Literatură inclusivă</t>
  </si>
  <si>
    <t>LMU1207</t>
  </si>
  <si>
    <t>Practici de comunicare în context socio-profesional</t>
  </si>
  <si>
    <t>LMU1208</t>
  </si>
  <si>
    <t>Religie și societate în Roma antică</t>
  </si>
  <si>
    <t>LMU1209</t>
  </si>
  <si>
    <t>Critica literară din Antichitate până în Evul Mediu</t>
  </si>
  <si>
    <t>LMU1210</t>
  </si>
  <si>
    <t>Limbă și cultură (2 - Elemente de filosofia limbajului)</t>
  </si>
  <si>
    <t>LMU1211</t>
  </si>
  <si>
    <t>Literaturi nordice</t>
  </si>
  <si>
    <t>LMM1210</t>
  </si>
  <si>
    <t>Literatura maghiară în context european</t>
  </si>
  <si>
    <t>LMU2107</t>
  </si>
  <si>
    <t>Instrumente digitale pentru comunicare socio-profesională</t>
  </si>
  <si>
    <t>LMU2108</t>
  </si>
  <si>
    <t>De la latina Imperiului la limbile romanice</t>
  </si>
  <si>
    <t>LMU2109</t>
  </si>
  <si>
    <t>Morfodinamica limbii eline: de la greaca veche la neogreacă</t>
  </si>
  <si>
    <t>LMU2110</t>
  </si>
  <si>
    <t>Limbă și cultură (3 - Comunicare și relații publice)</t>
  </si>
  <si>
    <t>LMU2111</t>
  </si>
  <si>
    <t>Fețele modernismului în literatura finlandeză</t>
  </si>
  <si>
    <t>LMM2115</t>
  </si>
  <si>
    <t>Contacte lingvistice și culturale</t>
  </si>
  <si>
    <t>Corpor(e)alităţi</t>
  </si>
  <si>
    <t>LMU2112</t>
  </si>
  <si>
    <t>Limbă și gen</t>
  </si>
</sst>
</file>

<file path=xl/styles.xml><?xml version="1.0" encoding="utf-8"?>
<styleSheet xmlns="http://schemas.openxmlformats.org/spreadsheetml/2006/main">
  <numFmts count="1">
    <numFmt numFmtId="164" formatCode="0;\-0;;@"/>
  </numFmts>
  <fonts count="16">
    <font>
      <sz val="11"/>
      <color theme="1"/>
      <name val="Calibri"/>
      <family val="2"/>
      <charset val="238"/>
      <scheme val="minor"/>
    </font>
    <font>
      <sz val="10"/>
      <color indexed="8"/>
      <name val="Times New Roman"/>
      <family val="1"/>
    </font>
    <font>
      <b/>
      <sz val="10"/>
      <color indexed="8"/>
      <name val="Times New Roman"/>
      <family val="1"/>
    </font>
    <font>
      <sz val="10"/>
      <color indexed="9"/>
      <name val="Times New Roman"/>
      <family val="1"/>
    </font>
    <font>
      <b/>
      <sz val="11"/>
      <color indexed="8"/>
      <name val="Times New Roman"/>
      <family val="1"/>
    </font>
    <font>
      <sz val="10"/>
      <color indexed="10"/>
      <name val="Times New Roman"/>
      <family val="1"/>
    </font>
    <font>
      <sz val="8"/>
      <name val="Calibri"/>
      <family val="2"/>
      <charset val="238"/>
    </font>
    <font>
      <sz val="10"/>
      <color theme="0"/>
      <name val="Times New Roman"/>
      <family val="1"/>
    </font>
    <font>
      <b/>
      <sz val="10"/>
      <color theme="1"/>
      <name val="Times New Roman"/>
      <family val="1"/>
    </font>
    <font>
      <sz val="10"/>
      <color theme="1"/>
      <name val="Times New Roman"/>
      <family val="1"/>
    </font>
    <font>
      <b/>
      <sz val="10"/>
      <name val="Times New Roman"/>
      <family val="1"/>
    </font>
    <font>
      <sz val="10"/>
      <color rgb="FFFF0000"/>
      <name val="Times New Roman"/>
      <family val="1"/>
    </font>
    <font>
      <i/>
      <sz val="10"/>
      <color indexed="8"/>
      <name val="Times New Roman"/>
      <family val="1"/>
    </font>
    <font>
      <sz val="14"/>
      <color indexed="8"/>
      <name val="Times New Roman"/>
      <family val="1"/>
    </font>
    <font>
      <sz val="14"/>
      <color theme="1"/>
      <name val="Calibri"/>
      <family val="2"/>
      <charset val="238"/>
      <scheme val="minor"/>
    </font>
    <font>
      <i/>
      <sz val="10"/>
      <color rgb="FFFF0000"/>
      <name val="Times New Roman"/>
      <family val="1"/>
    </font>
  </fonts>
  <fills count="9">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69">
    <xf numFmtId="0" fontId="0" fillId="0" borderId="0" xfId="0"/>
    <xf numFmtId="0" fontId="1"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Protection="1">
      <protection locked="0"/>
    </xf>
    <xf numFmtId="0" fontId="1" fillId="0" borderId="1"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5" fillId="0" borderId="0" xfId="0" applyFont="1" applyProtection="1">
      <protection locked="0"/>
    </xf>
    <xf numFmtId="0" fontId="7" fillId="0" borderId="0" xfId="0" applyFont="1" applyProtection="1">
      <protection locked="0"/>
    </xf>
    <xf numFmtId="0" fontId="1" fillId="3" borderId="1" xfId="0" applyFont="1" applyFill="1" applyBorder="1" applyAlignment="1" applyProtection="1">
      <alignment horizontal="center" vertical="center"/>
      <protection locked="0"/>
    </xf>
    <xf numFmtId="0" fontId="2" fillId="0" borderId="0" xfId="0" applyFont="1" applyBorder="1" applyAlignment="1" applyProtection="1">
      <alignment horizontal="left" vertical="center" wrapText="1"/>
      <protection locked="0"/>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2" fontId="1" fillId="0" borderId="0" xfId="0" applyNumberFormat="1" applyFont="1" applyBorder="1" applyAlignment="1" applyProtection="1">
      <alignment horizontal="center" vertical="center"/>
      <protection locked="0"/>
    </xf>
    <xf numFmtId="0" fontId="3" fillId="0" borderId="0" xfId="0" applyFont="1" applyProtection="1">
      <protection locked="0"/>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xf>
    <xf numFmtId="1" fontId="1" fillId="0" borderId="1" xfId="0" applyNumberFormat="1" applyFont="1" applyBorder="1" applyAlignment="1" applyProtection="1">
      <alignment horizontal="center" vertical="center"/>
    </xf>
    <xf numFmtId="0" fontId="1" fillId="0" borderId="1" xfId="0" applyFont="1" applyFill="1" applyBorder="1" applyAlignment="1" applyProtection="1">
      <alignment horizontal="center" vertical="center"/>
    </xf>
    <xf numFmtId="0" fontId="2"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xf>
    <xf numFmtId="2"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protection locked="0"/>
    </xf>
    <xf numFmtId="1" fontId="1" fillId="3" borderId="1" xfId="0" applyNumberFormat="1" applyFont="1" applyFill="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164" fontId="1"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left" vertical="center"/>
      <protection locked="0"/>
    </xf>
    <xf numFmtId="1" fontId="1" fillId="3" borderId="1" xfId="0" applyNumberFormat="1" applyFont="1" applyFill="1" applyBorder="1" applyAlignment="1" applyProtection="1">
      <alignment horizontal="left" vertical="center"/>
      <protection locked="0"/>
    </xf>
    <xf numFmtId="0" fontId="1" fillId="0" borderId="1" xfId="0" applyFont="1" applyBorder="1" applyAlignment="1" applyProtection="1">
      <alignment horizontal="left" vertical="center"/>
    </xf>
    <xf numFmtId="1" fontId="1" fillId="3" borderId="1" xfId="0" applyNumberFormat="1" applyFont="1" applyFill="1" applyBorder="1" applyAlignment="1" applyProtection="1">
      <alignment horizontal="left" vertical="center"/>
      <protection locked="0"/>
    </xf>
    <xf numFmtId="0" fontId="1" fillId="0" borderId="4" xfId="0" applyFont="1" applyBorder="1" applyAlignment="1" applyProtection="1">
      <alignment horizontal="center" vertical="center" wrapText="1"/>
      <protection locked="0"/>
    </xf>
    <xf numFmtId="0" fontId="1" fillId="0" borderId="0" xfId="0" applyFont="1" applyBorder="1" applyAlignment="1" applyProtection="1">
      <protection locked="0"/>
    </xf>
    <xf numFmtId="0" fontId="2" fillId="0" borderId="4" xfId="0" applyFont="1" applyBorder="1" applyProtection="1">
      <protection locked="0"/>
    </xf>
    <xf numFmtId="0" fontId="1" fillId="0" borderId="4"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1"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3" borderId="3" xfId="0" applyFont="1" applyFill="1" applyBorder="1" applyAlignment="1" applyProtection="1">
      <alignment horizontal="center" vertical="center"/>
      <protection locked="0"/>
    </xf>
    <xf numFmtId="0" fontId="1" fillId="3" borderId="1" xfId="0" applyFont="1" applyFill="1" applyBorder="1" applyAlignment="1" applyProtection="1">
      <alignment horizontal="left" vertical="center"/>
      <protection locked="0"/>
    </xf>
    <xf numFmtId="49" fontId="1" fillId="3" borderId="1" xfId="0" applyNumberFormat="1" applyFont="1" applyFill="1" applyBorder="1" applyAlignment="1" applyProtection="1">
      <alignment horizontal="center" vertical="center" wrapText="1"/>
      <protection locked="0"/>
    </xf>
    <xf numFmtId="0" fontId="11" fillId="0" borderId="0" xfId="0" applyFont="1" applyProtection="1">
      <protection locked="0"/>
    </xf>
    <xf numFmtId="0" fontId="1" fillId="3" borderId="1" xfId="0" applyFont="1" applyFill="1" applyBorder="1" applyAlignment="1" applyProtection="1">
      <alignment horizontal="left" vertical="center"/>
      <protection locked="0"/>
    </xf>
    <xf numFmtId="0" fontId="1" fillId="0" borderId="0" xfId="0" applyFont="1" applyProtection="1">
      <protection locked="0"/>
    </xf>
    <xf numFmtId="1" fontId="9" fillId="0" borderId="1" xfId="0" applyNumberFormat="1" applyFont="1" applyBorder="1" applyAlignment="1" applyProtection="1">
      <alignment horizontal="center" vertical="center"/>
    </xf>
    <xf numFmtId="1" fontId="8" fillId="0" borderId="1" xfId="0" applyNumberFormat="1" applyFont="1" applyBorder="1" applyAlignment="1" applyProtection="1">
      <alignment horizontal="center" vertical="center"/>
    </xf>
    <xf numFmtId="0" fontId="1" fillId="0" borderId="1" xfId="0" applyFont="1" applyBorder="1" applyAlignment="1" applyProtection="1">
      <alignment horizontal="center"/>
    </xf>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1" fontId="1" fillId="8" borderId="1" xfId="0" applyNumberFormat="1" applyFont="1" applyFill="1" applyBorder="1" applyAlignment="1" applyProtection="1">
      <alignment horizontal="left" vertical="center"/>
      <protection locked="0"/>
    </xf>
    <xf numFmtId="1" fontId="1"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center" vertical="center"/>
    </xf>
    <xf numFmtId="1" fontId="1"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center" vertical="center"/>
    </xf>
    <xf numFmtId="1" fontId="2" fillId="8" borderId="1" xfId="0" applyNumberFormat="1" applyFont="1" applyFill="1" applyBorder="1" applyAlignment="1" applyProtection="1">
      <alignment horizontal="center" vertical="center"/>
    </xf>
    <xf numFmtId="1" fontId="10" fillId="8" borderId="1" xfId="0" applyNumberFormat="1" applyFont="1" applyFill="1" applyBorder="1" applyAlignment="1" applyProtection="1">
      <alignment horizontal="center" vertical="center"/>
    </xf>
    <xf numFmtId="0" fontId="2" fillId="8" borderId="3" xfId="0" applyFont="1" applyFill="1" applyBorder="1" applyAlignment="1" applyProtection="1">
      <alignment horizontal="center" vertical="center"/>
      <protection locked="0"/>
    </xf>
    <xf numFmtId="0" fontId="1" fillId="0" borderId="0" xfId="0" applyFont="1" applyProtection="1">
      <protection locked="0"/>
    </xf>
    <xf numFmtId="0" fontId="1" fillId="0" borderId="1"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0" xfId="0" applyFont="1" applyProtection="1">
      <protection locked="0"/>
    </xf>
    <xf numFmtId="0" fontId="1" fillId="0" borderId="0" xfId="0" applyFont="1" applyProtection="1">
      <protection locked="0"/>
    </xf>
    <xf numFmtId="0" fontId="1" fillId="0" borderId="0" xfId="0" applyFont="1" applyProtection="1">
      <protection locked="0"/>
    </xf>
    <xf numFmtId="0" fontId="1" fillId="0" borderId="0" xfId="0" applyFont="1" applyFill="1" applyAlignment="1" applyProtection="1">
      <alignment vertical="center"/>
      <protection locked="0"/>
    </xf>
    <xf numFmtId="0" fontId="0" fillId="0" borderId="0" xfId="0" applyFill="1" applyAlignment="1">
      <alignment vertical="center"/>
    </xf>
    <xf numFmtId="0" fontId="13" fillId="5" borderId="0" xfId="0" applyFont="1" applyFill="1" applyAlignment="1" applyProtection="1">
      <alignment vertical="center" wrapText="1"/>
      <protection locked="0"/>
    </xf>
    <xf numFmtId="0" fontId="14" fillId="5" borderId="0" xfId="0" applyFont="1" applyFill="1" applyAlignment="1">
      <alignment vertical="center" wrapText="1"/>
    </xf>
    <xf numFmtId="0" fontId="14" fillId="0" borderId="0" xfId="0" applyFont="1" applyAlignment="1"/>
    <xf numFmtId="0" fontId="13" fillId="7" borderId="0" xfId="0" applyFont="1" applyFill="1" applyAlignment="1" applyProtection="1">
      <alignment wrapText="1"/>
      <protection locked="0"/>
    </xf>
    <xf numFmtId="0" fontId="0" fillId="7" borderId="0" xfId="0" applyFill="1" applyAlignment="1">
      <alignment wrapText="1"/>
    </xf>
    <xf numFmtId="0" fontId="0" fillId="0" borderId="0" xfId="0" applyAlignment="1">
      <alignment wrapText="1"/>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3" borderId="2" xfId="0" applyFont="1" applyFill="1" applyBorder="1" applyAlignment="1" applyProtection="1">
      <alignment horizontal="left" vertical="center"/>
      <protection locked="0"/>
    </xf>
    <xf numFmtId="0" fontId="1" fillId="3" borderId="5" xfId="0" applyFont="1" applyFill="1" applyBorder="1" applyAlignment="1" applyProtection="1">
      <alignment horizontal="left" vertical="center"/>
      <protection locked="0"/>
    </xf>
    <xf numFmtId="0" fontId="1" fillId="3" borderId="6" xfId="0" applyFont="1" applyFill="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7" xfId="0" applyFont="1" applyBorder="1" applyProtection="1">
      <protection locked="0"/>
    </xf>
    <xf numFmtId="0" fontId="1" fillId="0" borderId="8" xfId="0" applyFont="1" applyBorder="1" applyProtection="1">
      <protection locked="0"/>
    </xf>
    <xf numFmtId="0" fontId="2" fillId="0" borderId="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1" fillId="2" borderId="2"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6" xfId="0" applyBorder="1" applyAlignment="1">
      <alignment horizontal="left" vertical="center" wrapText="1"/>
    </xf>
    <xf numFmtId="0" fontId="1" fillId="3" borderId="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2" fillId="0" borderId="0" xfId="0" applyFont="1" applyAlignment="1" applyProtection="1">
      <alignment vertical="center"/>
      <protection locked="0"/>
    </xf>
    <xf numFmtId="0" fontId="1" fillId="6" borderId="0" xfId="0" applyFont="1" applyFill="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Protection="1">
      <protection locked="0"/>
    </xf>
    <xf numFmtId="0" fontId="1" fillId="0" borderId="0" xfId="0" applyFont="1" applyAlignment="1" applyProtection="1">
      <alignment vertical="center"/>
      <protection locked="0"/>
    </xf>
    <xf numFmtId="0" fontId="1" fillId="6" borderId="0" xfId="0" applyFont="1" applyFill="1" applyBorder="1" applyAlignment="1" applyProtection="1">
      <alignment vertical="center" wrapText="1"/>
      <protection locked="0"/>
    </xf>
    <xf numFmtId="0" fontId="2" fillId="0" borderId="0" xfId="0" applyFont="1" applyAlignment="1" applyProtection="1">
      <alignment horizontal="left" vertical="center"/>
      <protection locked="0"/>
    </xf>
    <xf numFmtId="0" fontId="1" fillId="6" borderId="0" xfId="0" applyFont="1" applyFill="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 fillId="6" borderId="0" xfId="0" applyFont="1" applyFill="1" applyAlignment="1" applyProtection="1">
      <alignment vertical="center" wrapText="1"/>
      <protection locked="0"/>
    </xf>
    <xf numFmtId="0" fontId="2" fillId="0" borderId="0" xfId="0" applyFont="1" applyAlignment="1" applyProtection="1">
      <alignment horizontal="center" vertical="center" wrapText="1"/>
      <protection locked="0"/>
    </xf>
    <xf numFmtId="0" fontId="1" fillId="0" borderId="0" xfId="0" applyFont="1" applyFill="1" applyBorder="1" applyAlignment="1" applyProtection="1">
      <alignment horizontal="left" vertical="top" wrapText="1"/>
      <protection locked="0"/>
    </xf>
    <xf numFmtId="0" fontId="2" fillId="0" borderId="0" xfId="0" applyFont="1" applyProtection="1">
      <protection locked="0"/>
    </xf>
    <xf numFmtId="0" fontId="2" fillId="6" borderId="0" xfId="0" applyFont="1" applyFill="1" applyAlignment="1" applyProtection="1">
      <alignment horizontal="left" vertical="center" wrapText="1"/>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6" borderId="0" xfId="0" applyFont="1" applyFill="1" applyBorder="1" applyAlignment="1" applyProtection="1">
      <alignment horizontal="left" vertical="top" wrapText="1"/>
      <protection locked="0"/>
    </xf>
    <xf numFmtId="0" fontId="2" fillId="0" borderId="0" xfId="0" applyFont="1" applyFill="1" applyBorder="1" applyAlignment="1" applyProtection="1">
      <alignment vertical="center" wrapText="1"/>
      <protection locked="0"/>
    </xf>
    <xf numFmtId="1" fontId="1" fillId="3" borderId="2" xfId="0" applyNumberFormat="1" applyFont="1" applyFill="1" applyBorder="1" applyAlignment="1" applyProtection="1">
      <alignment horizontal="left" vertical="center"/>
      <protection locked="0"/>
    </xf>
    <xf numFmtId="1" fontId="1" fillId="3" borderId="5" xfId="0" applyNumberFormat="1" applyFont="1" applyFill="1" applyBorder="1" applyAlignment="1" applyProtection="1">
      <alignment horizontal="left" vertical="center"/>
      <protection locked="0"/>
    </xf>
    <xf numFmtId="1" fontId="1" fillId="3" borderId="6" xfId="0" applyNumberFormat="1" applyFont="1" applyFill="1" applyBorder="1" applyAlignment="1" applyProtection="1">
      <alignment horizontal="left" vertical="center"/>
      <protection locked="0"/>
    </xf>
    <xf numFmtId="1" fontId="1" fillId="3" borderId="2" xfId="0" applyNumberFormat="1" applyFont="1" applyFill="1" applyBorder="1" applyAlignment="1" applyProtection="1">
      <alignment horizontal="left" vertical="center" wrapText="1"/>
      <protection locked="0"/>
    </xf>
    <xf numFmtId="1" fontId="1" fillId="3" borderId="5" xfId="0" applyNumberFormat="1" applyFont="1" applyFill="1" applyBorder="1" applyAlignment="1" applyProtection="1">
      <alignment horizontal="left" vertical="center" wrapText="1"/>
      <protection locked="0"/>
    </xf>
    <xf numFmtId="1" fontId="1" fillId="3" borderId="6" xfId="0" applyNumberFormat="1" applyFont="1" applyFill="1" applyBorder="1" applyAlignment="1" applyProtection="1">
      <alignment horizontal="left" vertical="center" wrapText="1"/>
      <protection locked="0"/>
    </xf>
    <xf numFmtId="1" fontId="2" fillId="0" borderId="2" xfId="0" applyNumberFormat="1" applyFont="1" applyBorder="1" applyAlignment="1" applyProtection="1">
      <alignment horizontal="center" vertical="center"/>
      <protection locked="0"/>
    </xf>
    <xf numFmtId="1" fontId="2" fillId="0" borderId="5" xfId="0" applyNumberFormat="1" applyFont="1" applyBorder="1" applyAlignment="1" applyProtection="1">
      <alignment horizontal="center" vertical="center"/>
      <protection locked="0"/>
    </xf>
    <xf numFmtId="1" fontId="2" fillId="0" borderId="6" xfId="0" applyNumberFormat="1" applyFont="1" applyBorder="1" applyAlignment="1" applyProtection="1">
      <alignment horizontal="center" vertical="center"/>
      <protection locked="0"/>
    </xf>
    <xf numFmtId="1" fontId="2" fillId="0" borderId="2" xfId="0" applyNumberFormat="1" applyFont="1" applyBorder="1" applyAlignment="1" applyProtection="1">
      <alignment horizontal="center" vertical="center"/>
    </xf>
    <xf numFmtId="1" fontId="2" fillId="0" borderId="5" xfId="0"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2" xfId="0" applyNumberFormat="1" applyFont="1" applyBorder="1" applyAlignment="1" applyProtection="1">
      <alignment horizontal="center"/>
    </xf>
    <xf numFmtId="1" fontId="2" fillId="0" borderId="5" xfId="0" applyNumberFormat="1" applyFont="1" applyBorder="1" applyAlignment="1" applyProtection="1">
      <alignment horizontal="center"/>
    </xf>
    <xf numFmtId="1" fontId="2" fillId="0" borderId="6" xfId="0" applyNumberFormat="1" applyFont="1" applyBorder="1" applyAlignment="1" applyProtection="1">
      <alignment horizontal="center"/>
    </xf>
    <xf numFmtId="2" fontId="1" fillId="0" borderId="9" xfId="0" applyNumberFormat="1" applyFont="1" applyBorder="1" applyAlignment="1" applyProtection="1">
      <alignment horizontal="center" vertical="center"/>
    </xf>
    <xf numFmtId="2" fontId="1" fillId="0" borderId="4" xfId="0" applyNumberFormat="1" applyFont="1" applyBorder="1" applyAlignment="1" applyProtection="1">
      <alignment horizontal="center" vertical="center"/>
    </xf>
    <xf numFmtId="2" fontId="1" fillId="0" borderId="10" xfId="0" applyNumberFormat="1" applyFont="1" applyBorder="1" applyAlignment="1" applyProtection="1">
      <alignment horizontal="center" vertical="center"/>
    </xf>
    <xf numFmtId="2" fontId="1" fillId="0" borderId="11" xfId="0" applyNumberFormat="1" applyFont="1" applyBorder="1" applyAlignment="1" applyProtection="1">
      <alignment horizontal="center" vertical="center"/>
    </xf>
    <xf numFmtId="2" fontId="1" fillId="0" borderId="7" xfId="0" applyNumberFormat="1" applyFont="1" applyBorder="1" applyAlignment="1" applyProtection="1">
      <alignment horizontal="center" vertical="center"/>
    </xf>
    <xf numFmtId="2" fontId="1" fillId="0" borderId="8" xfId="0" applyNumberFormat="1" applyFont="1" applyBorder="1" applyAlignment="1" applyProtection="1">
      <alignment horizontal="center" vertical="center"/>
    </xf>
    <xf numFmtId="0" fontId="2" fillId="0" borderId="2"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2" fillId="0" borderId="2"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6" xfId="0" applyNumberFormat="1" applyFont="1" applyBorder="1" applyAlignment="1" applyProtection="1">
      <alignment horizontal="center" vertical="center"/>
      <protection locked="0"/>
    </xf>
    <xf numFmtId="0" fontId="1" fillId="0" borderId="1" xfId="0" applyFont="1" applyBorder="1" applyProtection="1">
      <protection locked="0"/>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2" borderId="1"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1" fillId="0" borderId="1" xfId="0" applyFont="1" applyBorder="1" applyAlignment="1" applyProtection="1">
      <alignment horizontal="center" vertical="center"/>
    </xf>
    <xf numFmtId="2" fontId="9" fillId="0" borderId="9" xfId="0" applyNumberFormat="1" applyFont="1" applyBorder="1" applyAlignment="1">
      <alignment horizontal="center" vertical="center"/>
    </xf>
    <xf numFmtId="2" fontId="9" fillId="0" borderId="4"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1" xfId="0" applyNumberFormat="1" applyFont="1" applyBorder="1" applyAlignment="1">
      <alignment horizontal="center" vertical="center"/>
    </xf>
    <xf numFmtId="2" fontId="9" fillId="0" borderId="7" xfId="0" applyNumberFormat="1" applyFont="1" applyBorder="1" applyAlignment="1">
      <alignment horizontal="center" vertical="center"/>
    </xf>
    <xf numFmtId="2" fontId="9" fillId="0" borderId="8" xfId="0" applyNumberFormat="1" applyFont="1" applyBorder="1" applyAlignment="1">
      <alignment horizontal="center" vertical="center"/>
    </xf>
    <xf numFmtId="1" fontId="8" fillId="0" borderId="2" xfId="0" applyNumberFormat="1" applyFont="1" applyBorder="1" applyAlignment="1">
      <alignment horizontal="center" vertical="center"/>
    </xf>
    <xf numFmtId="1" fontId="8" fillId="0" borderId="5"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 xfId="0" applyNumberFormat="1" applyFont="1" applyBorder="1" applyAlignment="1">
      <alignment horizontal="center"/>
    </xf>
    <xf numFmtId="1" fontId="8" fillId="0" borderId="5" xfId="0" applyNumberFormat="1" applyFont="1" applyBorder="1" applyAlignment="1">
      <alignment horizontal="center"/>
    </xf>
    <xf numFmtId="1" fontId="8" fillId="0" borderId="6" xfId="0" applyNumberFormat="1" applyFont="1" applyBorder="1" applyAlignment="1">
      <alignment horizontal="center"/>
    </xf>
    <xf numFmtId="0" fontId="8" fillId="0" borderId="3"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9" fontId="8" fillId="0" borderId="2" xfId="0" applyNumberFormat="1" applyFont="1" applyBorder="1" applyAlignment="1" applyProtection="1">
      <alignment horizontal="center" vertical="center"/>
    </xf>
    <xf numFmtId="9" fontId="8" fillId="0" borderId="6" xfId="0" applyNumberFormat="1"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6"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2" xfId="0" applyFont="1" applyFill="1" applyBorder="1" applyAlignment="1" applyProtection="1">
      <alignment horizontal="center"/>
    </xf>
    <xf numFmtId="0" fontId="1" fillId="0" borderId="6" xfId="0" applyFont="1" applyFill="1" applyBorder="1" applyAlignment="1" applyProtection="1">
      <alignment horizontal="center"/>
    </xf>
    <xf numFmtId="9" fontId="9" fillId="0" borderId="2" xfId="0" applyNumberFormat="1" applyFont="1" applyBorder="1" applyAlignment="1" applyProtection="1">
      <alignment horizontal="center"/>
    </xf>
    <xf numFmtId="9" fontId="9" fillId="0" borderId="6" xfId="0" applyNumberFormat="1" applyFont="1" applyBorder="1" applyAlignment="1" applyProtection="1">
      <alignment horizont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1" fontId="1" fillId="0" borderId="1" xfId="0" applyNumberFormat="1" applyFont="1" applyBorder="1" applyAlignment="1" applyProtection="1">
      <alignment horizontal="center" vertical="center" wrapText="1"/>
    </xf>
    <xf numFmtId="1" fontId="1" fillId="0" borderId="2" xfId="0" applyNumberFormat="1"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protection locked="0"/>
    </xf>
    <xf numFmtId="1" fontId="1" fillId="0" borderId="2" xfId="0" applyNumberFormat="1" applyFont="1" applyFill="1" applyBorder="1" applyAlignment="1" applyProtection="1">
      <alignment horizontal="center"/>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0" fillId="0" borderId="0" xfId="0" applyAlignment="1">
      <alignment vertical="center" wrapText="1"/>
    </xf>
    <xf numFmtId="0" fontId="1" fillId="0" borderId="14" xfId="0" applyFont="1" applyBorder="1" applyProtection="1">
      <protection locked="0"/>
    </xf>
    <xf numFmtId="0" fontId="1" fillId="0" borderId="0" xfId="0" applyFont="1" applyProtection="1">
      <protection locked="0"/>
    </xf>
    <xf numFmtId="0" fontId="1" fillId="0" borderId="14" xfId="0" applyFont="1" applyBorder="1" applyAlignment="1" applyProtection="1">
      <alignment wrapText="1"/>
    </xf>
    <xf numFmtId="0" fontId="1" fillId="0" borderId="0" xfId="0" applyFont="1" applyBorder="1" applyAlignment="1" applyProtection="1">
      <alignment wrapText="1"/>
    </xf>
    <xf numFmtId="0" fontId="1" fillId="4" borderId="14" xfId="0" applyFont="1" applyFill="1" applyBorder="1" applyAlignment="1" applyProtection="1">
      <alignment wrapText="1"/>
    </xf>
    <xf numFmtId="0" fontId="1" fillId="4" borderId="0" xfId="0" applyFont="1" applyFill="1" applyBorder="1" applyAlignment="1" applyProtection="1">
      <alignment wrapText="1"/>
    </xf>
    <xf numFmtId="0" fontId="1" fillId="0" borderId="0" xfId="0" applyFont="1" applyAlignment="1" applyProtection="1">
      <alignment wrapText="1"/>
    </xf>
    <xf numFmtId="0" fontId="2" fillId="7" borderId="0" xfId="0" applyFont="1" applyFill="1" applyAlignment="1" applyProtection="1">
      <alignment horizontal="left" vertical="top" wrapText="1"/>
      <protection locked="0"/>
    </xf>
    <xf numFmtId="0" fontId="1" fillId="6" borderId="14" xfId="0" applyFont="1" applyFill="1" applyBorder="1" applyAlignment="1" applyProtection="1">
      <alignment vertical="center" wrapText="1"/>
      <protection locked="0"/>
    </xf>
    <xf numFmtId="0" fontId="1" fillId="6" borderId="14" xfId="0" applyFont="1" applyFill="1" applyBorder="1" applyAlignment="1" applyProtection="1">
      <alignment vertical="top" wrapText="1"/>
      <protection locked="0"/>
    </xf>
    <xf numFmtId="0" fontId="1" fillId="6" borderId="0" xfId="0" applyFont="1" applyFill="1" applyBorder="1" applyAlignment="1" applyProtection="1">
      <alignment vertical="top" wrapText="1"/>
      <protection locked="0"/>
    </xf>
    <xf numFmtId="0" fontId="1" fillId="6" borderId="15" xfId="0" applyFont="1" applyFill="1" applyBorder="1" applyAlignment="1" applyProtection="1">
      <alignment vertical="top" wrapText="1"/>
      <protection locked="0"/>
    </xf>
    <xf numFmtId="0" fontId="9" fillId="0" borderId="0" xfId="0" applyFont="1"/>
    <xf numFmtId="0" fontId="2" fillId="8" borderId="9" xfId="0" applyFont="1" applyFill="1" applyBorder="1" applyAlignment="1" applyProtection="1">
      <alignment horizontal="left" vertical="center" wrapText="1"/>
    </xf>
    <xf numFmtId="0" fontId="2" fillId="8" borderId="4" xfId="0" applyFont="1" applyFill="1" applyBorder="1" applyAlignment="1" applyProtection="1">
      <alignment horizontal="left" vertical="center" wrapText="1"/>
    </xf>
    <xf numFmtId="0" fontId="2" fillId="8" borderId="10" xfId="0" applyFont="1" applyFill="1" applyBorder="1" applyAlignment="1" applyProtection="1">
      <alignment horizontal="left" vertical="center" wrapText="1"/>
    </xf>
    <xf numFmtId="0" fontId="2" fillId="8" borderId="11" xfId="0" applyFont="1" applyFill="1" applyBorder="1" applyAlignment="1" applyProtection="1">
      <alignment horizontal="left" vertical="center" wrapText="1"/>
    </xf>
    <xf numFmtId="0" fontId="2" fillId="8" borderId="7" xfId="0" applyFont="1" applyFill="1" applyBorder="1" applyAlignment="1" applyProtection="1">
      <alignment horizontal="left" vertical="center" wrapText="1"/>
    </xf>
    <xf numFmtId="0" fontId="2" fillId="8" borderId="8" xfId="0" applyFont="1" applyFill="1" applyBorder="1" applyAlignment="1" applyProtection="1">
      <alignment horizontal="left" vertical="center" wrapText="1"/>
    </xf>
    <xf numFmtId="2" fontId="1" fillId="8" borderId="9" xfId="0" applyNumberFormat="1" applyFont="1" applyFill="1" applyBorder="1" applyAlignment="1" applyProtection="1">
      <alignment horizontal="center" vertical="center"/>
    </xf>
    <xf numFmtId="2" fontId="1" fillId="8" borderId="4" xfId="0" applyNumberFormat="1" applyFont="1" applyFill="1" applyBorder="1" applyAlignment="1" applyProtection="1">
      <alignment horizontal="center" vertical="center"/>
    </xf>
    <xf numFmtId="2" fontId="1" fillId="8" borderId="10" xfId="0" applyNumberFormat="1" applyFont="1" applyFill="1" applyBorder="1" applyAlignment="1" applyProtection="1">
      <alignment horizontal="center" vertical="center"/>
    </xf>
    <xf numFmtId="2" fontId="1" fillId="8" borderId="11" xfId="0" applyNumberFormat="1" applyFont="1" applyFill="1" applyBorder="1" applyAlignment="1" applyProtection="1">
      <alignment horizontal="center" vertical="center"/>
    </xf>
    <xf numFmtId="2" fontId="1" fillId="8" borderId="7" xfId="0" applyNumberFormat="1" applyFont="1" applyFill="1" applyBorder="1" applyAlignment="1" applyProtection="1">
      <alignment horizontal="center" vertical="center"/>
    </xf>
    <xf numFmtId="2" fontId="1" fillId="8" borderId="8" xfId="0" applyNumberFormat="1" applyFont="1" applyFill="1" applyBorder="1" applyAlignment="1" applyProtection="1">
      <alignment horizontal="center" vertical="center"/>
    </xf>
    <xf numFmtId="1" fontId="2" fillId="8" borderId="2" xfId="0" applyNumberFormat="1" applyFont="1" applyFill="1" applyBorder="1" applyAlignment="1" applyProtection="1">
      <alignment horizontal="center" vertical="center"/>
    </xf>
    <xf numFmtId="1" fontId="2" fillId="8" borderId="5" xfId="0" applyNumberFormat="1" applyFont="1" applyFill="1" applyBorder="1" applyAlignment="1" applyProtection="1">
      <alignment horizontal="center" vertical="center"/>
    </xf>
    <xf numFmtId="1" fontId="2" fillId="8" borderId="6" xfId="0" applyNumberFormat="1" applyFont="1" applyFill="1" applyBorder="1" applyAlignment="1" applyProtection="1">
      <alignment horizontal="center" vertical="center"/>
    </xf>
    <xf numFmtId="0" fontId="2" fillId="8" borderId="2" xfId="0" applyFont="1" applyFill="1" applyBorder="1" applyAlignment="1" applyProtection="1">
      <alignment horizontal="left" vertical="center" wrapText="1"/>
    </xf>
    <xf numFmtId="0" fontId="2" fillId="8" borderId="5" xfId="0" applyFont="1" applyFill="1" applyBorder="1" applyAlignment="1" applyProtection="1">
      <alignment horizontal="left" vertical="center" wrapText="1"/>
    </xf>
    <xf numFmtId="0" fontId="2" fillId="8" borderId="6" xfId="0" applyFont="1" applyFill="1" applyBorder="1" applyAlignment="1" applyProtection="1">
      <alignment horizontal="left" vertical="center" wrapText="1"/>
    </xf>
    <xf numFmtId="0" fontId="2" fillId="8" borderId="1" xfId="0" applyNumberFormat="1" applyFont="1" applyFill="1" applyBorder="1" applyAlignment="1" applyProtection="1">
      <alignment horizontal="center" vertical="center"/>
      <protection locked="0"/>
    </xf>
    <xf numFmtId="1" fontId="1" fillId="8" borderId="1" xfId="0" applyNumberFormat="1" applyFont="1" applyFill="1" applyBorder="1" applyAlignment="1" applyProtection="1">
      <alignment horizontal="left" vertical="center"/>
      <protection locked="0"/>
    </xf>
    <xf numFmtId="1" fontId="2" fillId="8" borderId="2" xfId="0" applyNumberFormat="1" applyFont="1" applyFill="1" applyBorder="1" applyAlignment="1" applyProtection="1">
      <alignment horizontal="center" vertical="center"/>
      <protection locked="0"/>
    </xf>
    <xf numFmtId="1" fontId="2" fillId="8" borderId="5" xfId="0" applyNumberFormat="1" applyFont="1" applyFill="1" applyBorder="1" applyAlignment="1" applyProtection="1">
      <alignment horizontal="center" vertical="center"/>
      <protection locked="0"/>
    </xf>
    <xf numFmtId="1" fontId="2" fillId="8" borderId="6" xfId="0" applyNumberFormat="1" applyFont="1" applyFill="1" applyBorder="1" applyAlignment="1" applyProtection="1">
      <alignment horizontal="center" vertical="center"/>
      <protection locked="0"/>
    </xf>
    <xf numFmtId="1" fontId="1" fillId="8" borderId="2" xfId="0" applyNumberFormat="1" applyFont="1" applyFill="1" applyBorder="1" applyAlignment="1" applyProtection="1">
      <alignment horizontal="left" vertical="center" wrapText="1"/>
      <protection locked="0"/>
    </xf>
    <xf numFmtId="1" fontId="1" fillId="8" borderId="5" xfId="0" applyNumberFormat="1" applyFont="1" applyFill="1" applyBorder="1" applyAlignment="1" applyProtection="1">
      <alignment horizontal="left" vertical="center"/>
      <protection locked="0"/>
    </xf>
    <xf numFmtId="1" fontId="1" fillId="8" borderId="6" xfId="0" applyNumberFormat="1" applyFont="1" applyFill="1" applyBorder="1" applyAlignment="1" applyProtection="1">
      <alignment horizontal="left" vertical="center"/>
      <protection locked="0"/>
    </xf>
    <xf numFmtId="1" fontId="1" fillId="0" borderId="5" xfId="0" applyNumberFormat="1" applyFont="1" applyBorder="1" applyAlignment="1" applyProtection="1">
      <alignment horizontal="center" vertical="center"/>
      <protection locked="0"/>
    </xf>
    <xf numFmtId="1" fontId="1" fillId="0" borderId="6" xfId="0" applyNumberFormat="1" applyFont="1" applyBorder="1" applyAlignment="1" applyProtection="1">
      <alignment horizontal="center" vertical="center"/>
      <protection locked="0"/>
    </xf>
  </cellXfs>
  <cellStyles count="1">
    <cellStyle name="Normal" xfId="0" builtinId="0"/>
  </cellStyles>
  <dxfs count="24">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rgb="FF92D050"/>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50"/>
        </patternFill>
      </fill>
    </dxf>
    <dxf>
      <fill>
        <patternFill>
          <bgColor rgb="FFC00000"/>
        </patternFill>
      </fill>
    </dxf>
    <dxf>
      <fill>
        <patternFill>
          <bgColor rgb="FFC00000"/>
        </patternFill>
      </fill>
    </dxf>
    <dxf>
      <fill>
        <patternFill>
          <bgColor rgb="FF00B05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H183"/>
  <sheetViews>
    <sheetView tabSelected="1" view="pageLayout" topLeftCell="A101" zoomScale="70" zoomScaleNormal="100" zoomScalePageLayoutView="70" workbookViewId="0">
      <selection activeCell="T120" sqref="T120"/>
    </sheetView>
  </sheetViews>
  <sheetFormatPr defaultColWidth="9.109375" defaultRowHeight="13.2"/>
  <cols>
    <col min="1" max="1" width="9.33203125" style="1" customWidth="1"/>
    <col min="2" max="2" width="7.109375" style="1" customWidth="1"/>
    <col min="3" max="3" width="7.33203125" style="1" customWidth="1"/>
    <col min="4" max="5" width="4.6640625" style="1" customWidth="1"/>
    <col min="6" max="6" width="4.5546875" style="1" customWidth="1"/>
    <col min="7" max="7" width="8.109375" style="1" customWidth="1"/>
    <col min="8" max="8" width="8.33203125" style="1" customWidth="1"/>
    <col min="9" max="9" width="6.77734375" style="1" customWidth="1"/>
    <col min="10" max="10" width="7.33203125" style="1" customWidth="1"/>
    <col min="11" max="11" width="5.6640625" style="1" customWidth="1"/>
    <col min="12" max="12" width="6.109375" style="1" customWidth="1"/>
    <col min="13" max="13" width="5.5546875" style="1" customWidth="1"/>
    <col min="14" max="18" width="6" style="1" customWidth="1"/>
    <col min="19" max="19" width="6.109375" style="1" customWidth="1"/>
    <col min="20" max="20" width="9.33203125" style="1" customWidth="1"/>
    <col min="21" max="26" width="9.109375" style="1"/>
    <col min="27" max="27" width="10.33203125" style="1" customWidth="1"/>
    <col min="28" max="16384" width="9.109375" style="1"/>
  </cols>
  <sheetData>
    <row r="1" spans="1:26" ht="15.75" customHeight="1">
      <c r="A1" s="118" t="s">
        <v>91</v>
      </c>
      <c r="B1" s="118"/>
      <c r="C1" s="118"/>
      <c r="D1" s="118"/>
      <c r="E1" s="118"/>
      <c r="F1" s="118"/>
      <c r="G1" s="118"/>
      <c r="H1" s="118"/>
      <c r="I1" s="118"/>
      <c r="J1" s="118"/>
      <c r="K1" s="118"/>
      <c r="M1" s="130" t="s">
        <v>19</v>
      </c>
      <c r="N1" s="130"/>
      <c r="O1" s="130"/>
      <c r="P1" s="130"/>
      <c r="Q1" s="130"/>
      <c r="R1" s="130"/>
      <c r="S1" s="130"/>
      <c r="T1" s="130"/>
    </row>
    <row r="2" spans="1:26" ht="6.75" customHeight="1">
      <c r="A2" s="118"/>
      <c r="B2" s="118"/>
      <c r="C2" s="118"/>
      <c r="D2" s="118"/>
      <c r="E2" s="118"/>
      <c r="F2" s="118"/>
      <c r="G2" s="118"/>
      <c r="H2" s="118"/>
      <c r="I2" s="118"/>
      <c r="J2" s="118"/>
      <c r="K2" s="118"/>
    </row>
    <row r="3" spans="1:26" ht="45.75" customHeight="1">
      <c r="A3" s="128" t="s">
        <v>0</v>
      </c>
      <c r="B3" s="128"/>
      <c r="C3" s="128"/>
      <c r="D3" s="128"/>
      <c r="E3" s="128"/>
      <c r="F3" s="128"/>
      <c r="G3" s="128"/>
      <c r="H3" s="128"/>
      <c r="I3" s="128"/>
      <c r="J3" s="128"/>
      <c r="K3" s="128"/>
      <c r="M3" s="133"/>
      <c r="N3" s="134"/>
      <c r="O3" s="112" t="s">
        <v>35</v>
      </c>
      <c r="P3" s="113"/>
      <c r="Q3" s="114"/>
      <c r="R3" s="112" t="s">
        <v>36</v>
      </c>
      <c r="S3" s="113"/>
      <c r="T3" s="114"/>
      <c r="U3" s="232" t="str">
        <f>IF(O4&gt;=12,"Corect","Trebuie alocate cel puțin 12 de ore pe săptămână")</f>
        <v>Corect</v>
      </c>
      <c r="V3" s="233"/>
      <c r="W3" s="233"/>
      <c r="X3" s="233"/>
    </row>
    <row r="4" spans="1:26" ht="17.25" customHeight="1">
      <c r="A4" s="131" t="s">
        <v>98</v>
      </c>
      <c r="B4" s="131"/>
      <c r="C4" s="131"/>
      <c r="D4" s="131"/>
      <c r="E4" s="131"/>
      <c r="F4" s="131"/>
      <c r="G4" s="131"/>
      <c r="H4" s="131"/>
      <c r="I4" s="131"/>
      <c r="J4" s="131"/>
      <c r="K4" s="131"/>
      <c r="M4" s="124" t="s">
        <v>14</v>
      </c>
      <c r="N4" s="125"/>
      <c r="O4" s="120">
        <v>14</v>
      </c>
      <c r="P4" s="121"/>
      <c r="Q4" s="122"/>
      <c r="R4" s="120">
        <v>14</v>
      </c>
      <c r="S4" s="121"/>
      <c r="T4" s="122"/>
      <c r="U4" s="232" t="str">
        <f>IF(R4&gt;=12,"Corect","Trebuie alocate cel puțin 12 de ore pe săptămână")</f>
        <v>Corect</v>
      </c>
      <c r="V4" s="233"/>
      <c r="W4" s="233"/>
      <c r="X4" s="233"/>
    </row>
    <row r="5" spans="1:26" ht="16.5" customHeight="1">
      <c r="A5" s="131"/>
      <c r="B5" s="131"/>
      <c r="C5" s="131"/>
      <c r="D5" s="131"/>
      <c r="E5" s="131"/>
      <c r="F5" s="131"/>
      <c r="G5" s="131"/>
      <c r="H5" s="131"/>
      <c r="I5" s="131"/>
      <c r="J5" s="131"/>
      <c r="K5" s="131"/>
      <c r="M5" s="124" t="s">
        <v>15</v>
      </c>
      <c r="N5" s="125"/>
      <c r="O5" s="120">
        <v>14</v>
      </c>
      <c r="P5" s="121"/>
      <c r="Q5" s="122"/>
      <c r="R5" s="120">
        <v>14</v>
      </c>
      <c r="S5" s="121"/>
      <c r="T5" s="122"/>
      <c r="U5" s="232" t="str">
        <f>IF(R5&gt;=12,"Corect","Trebuie alocate cel puțin 12 de ore pe săptămână")</f>
        <v>Corect</v>
      </c>
      <c r="V5" s="233"/>
      <c r="W5" s="233"/>
      <c r="X5" s="233"/>
    </row>
    <row r="6" spans="1:26" ht="15" customHeight="1">
      <c r="A6" s="119" t="s">
        <v>99</v>
      </c>
      <c r="B6" s="119"/>
      <c r="C6" s="119"/>
      <c r="D6" s="119"/>
      <c r="E6" s="119"/>
      <c r="F6" s="119"/>
      <c r="G6" s="119"/>
      <c r="H6" s="119"/>
      <c r="I6" s="119"/>
      <c r="J6" s="119"/>
      <c r="K6" s="119"/>
      <c r="M6" s="126"/>
      <c r="N6" s="126"/>
      <c r="O6" s="123"/>
      <c r="P6" s="123"/>
      <c r="Q6" s="123"/>
      <c r="R6" s="123"/>
      <c r="S6" s="123"/>
      <c r="T6" s="123"/>
      <c r="U6" s="232" t="str">
        <f>IF(O5&gt;=12,"Corect","Trebuie alocate cel puțin 12 de ore pe săptămână")</f>
        <v>Corect</v>
      </c>
      <c r="V6" s="233"/>
      <c r="W6" s="233"/>
      <c r="X6" s="233"/>
    </row>
    <row r="7" spans="1:26" ht="18" customHeight="1">
      <c r="A7" s="127" t="s">
        <v>100</v>
      </c>
      <c r="B7" s="127"/>
      <c r="C7" s="127"/>
      <c r="D7" s="127"/>
      <c r="E7" s="127"/>
      <c r="F7" s="127"/>
      <c r="G7" s="127"/>
      <c r="H7" s="127"/>
      <c r="I7" s="127"/>
      <c r="J7" s="127"/>
      <c r="K7" s="127"/>
    </row>
    <row r="8" spans="1:26" s="50" customFormat="1" ht="18" customHeight="1">
      <c r="A8" s="127" t="s">
        <v>175</v>
      </c>
      <c r="B8" s="227"/>
      <c r="C8" s="227"/>
      <c r="D8" s="227"/>
      <c r="E8" s="227"/>
      <c r="F8" s="227"/>
      <c r="G8" s="227"/>
      <c r="H8" s="227"/>
      <c r="I8" s="227"/>
      <c r="J8" s="227"/>
      <c r="K8" s="227"/>
    </row>
    <row r="9" spans="1:26" ht="18.75" customHeight="1">
      <c r="A9" s="108" t="s">
        <v>101</v>
      </c>
      <c r="B9" s="108"/>
      <c r="C9" s="108"/>
      <c r="D9" s="108"/>
      <c r="E9" s="108"/>
      <c r="F9" s="108"/>
      <c r="G9" s="108"/>
      <c r="H9" s="108"/>
      <c r="I9" s="108"/>
      <c r="J9" s="108"/>
      <c r="K9" s="108"/>
      <c r="M9" s="110" t="s">
        <v>85</v>
      </c>
      <c r="N9" s="110"/>
      <c r="O9" s="110"/>
      <c r="P9" s="110"/>
      <c r="Q9" s="110"/>
      <c r="R9" s="110"/>
      <c r="S9" s="110"/>
      <c r="T9" s="110"/>
    </row>
    <row r="10" spans="1:26" ht="15" customHeight="1">
      <c r="A10" s="116" t="s">
        <v>92</v>
      </c>
      <c r="B10" s="116"/>
      <c r="C10" s="116"/>
      <c r="D10" s="116"/>
      <c r="E10" s="116"/>
      <c r="F10" s="116"/>
      <c r="G10" s="116"/>
      <c r="H10" s="116"/>
      <c r="I10" s="116"/>
      <c r="J10" s="116"/>
      <c r="K10" s="116"/>
      <c r="M10" s="110"/>
      <c r="N10" s="110"/>
      <c r="O10" s="110"/>
      <c r="P10" s="110"/>
      <c r="Q10" s="110"/>
      <c r="R10" s="110"/>
      <c r="S10" s="110"/>
      <c r="T10" s="110"/>
    </row>
    <row r="11" spans="1:26" ht="16.5" customHeight="1">
      <c r="A11" s="116" t="s">
        <v>58</v>
      </c>
      <c r="B11" s="116"/>
      <c r="C11" s="116"/>
      <c r="D11" s="116"/>
      <c r="E11" s="116"/>
      <c r="F11" s="116"/>
      <c r="G11" s="116"/>
      <c r="H11" s="116"/>
      <c r="I11" s="116"/>
      <c r="J11" s="116"/>
      <c r="K11" s="116"/>
      <c r="M11" s="110"/>
      <c r="N11" s="110"/>
      <c r="O11" s="110"/>
      <c r="P11" s="110"/>
      <c r="Q11" s="110"/>
      <c r="R11" s="110"/>
      <c r="S11" s="110"/>
      <c r="T11" s="110"/>
    </row>
    <row r="12" spans="1:26">
      <c r="A12" s="116" t="s">
        <v>17</v>
      </c>
      <c r="B12" s="116"/>
      <c r="C12" s="116"/>
      <c r="D12" s="116"/>
      <c r="E12" s="116"/>
      <c r="F12" s="116"/>
      <c r="G12" s="116"/>
      <c r="H12" s="116"/>
      <c r="I12" s="116"/>
      <c r="J12" s="116"/>
      <c r="K12" s="116"/>
      <c r="M12" s="110"/>
      <c r="N12" s="110"/>
      <c r="O12" s="110"/>
      <c r="P12" s="110"/>
      <c r="Q12" s="110"/>
      <c r="R12" s="110"/>
      <c r="S12" s="110"/>
      <c r="T12" s="110"/>
      <c r="U12" s="69" t="s">
        <v>89</v>
      </c>
      <c r="V12" s="70"/>
      <c r="W12" s="70"/>
      <c r="X12" s="71"/>
      <c r="Y12" s="71"/>
      <c r="Z12" s="71"/>
    </row>
    <row r="13" spans="1:26" ht="10.5" customHeight="1">
      <c r="A13" s="116"/>
      <c r="B13" s="116"/>
      <c r="C13" s="116"/>
      <c r="D13" s="116"/>
      <c r="E13" s="116"/>
      <c r="F13" s="116"/>
      <c r="G13" s="116"/>
      <c r="H13" s="116"/>
      <c r="I13" s="116"/>
      <c r="J13" s="116"/>
      <c r="K13" s="116"/>
      <c r="M13" s="2"/>
      <c r="N13" s="2"/>
      <c r="O13" s="2"/>
      <c r="P13" s="2"/>
      <c r="Q13" s="2"/>
      <c r="R13" s="2"/>
      <c r="U13" s="70"/>
      <c r="V13" s="70"/>
      <c r="W13" s="70"/>
      <c r="X13" s="71"/>
      <c r="Y13" s="71"/>
      <c r="Z13" s="71"/>
    </row>
    <row r="14" spans="1:26">
      <c r="A14" s="107" t="s">
        <v>60</v>
      </c>
      <c r="B14" s="107"/>
      <c r="C14" s="107"/>
      <c r="D14" s="107"/>
      <c r="E14" s="107"/>
      <c r="F14" s="107"/>
      <c r="G14" s="107"/>
      <c r="H14" s="107"/>
      <c r="I14" s="107"/>
      <c r="J14" s="107"/>
      <c r="K14" s="107"/>
      <c r="M14" s="136" t="s">
        <v>20</v>
      </c>
      <c r="N14" s="136"/>
      <c r="O14" s="136"/>
      <c r="P14" s="136"/>
      <c r="Q14" s="136"/>
      <c r="R14" s="136"/>
      <c r="S14" s="136"/>
      <c r="T14" s="136"/>
      <c r="U14" s="70"/>
      <c r="V14" s="70"/>
      <c r="W14" s="70"/>
      <c r="X14" s="71"/>
      <c r="Y14" s="71"/>
      <c r="Z14" s="71"/>
    </row>
    <row r="15" spans="1:26" ht="12.75" customHeight="1">
      <c r="A15" s="107" t="s">
        <v>59</v>
      </c>
      <c r="B15" s="107"/>
      <c r="C15" s="107"/>
      <c r="D15" s="107"/>
      <c r="E15" s="107"/>
      <c r="F15" s="107"/>
      <c r="G15" s="107"/>
      <c r="H15" s="107"/>
      <c r="I15" s="107"/>
      <c r="J15" s="107"/>
      <c r="K15" s="107"/>
      <c r="M15" s="117" t="s">
        <v>104</v>
      </c>
      <c r="N15" s="117"/>
      <c r="O15" s="117"/>
      <c r="P15" s="117"/>
      <c r="Q15" s="117"/>
      <c r="R15" s="117"/>
      <c r="S15" s="117"/>
      <c r="T15" s="117"/>
      <c r="U15" s="70"/>
      <c r="V15" s="70"/>
      <c r="W15" s="70"/>
      <c r="X15" s="71"/>
      <c r="Y15" s="71"/>
      <c r="Z15" s="71"/>
    </row>
    <row r="16" spans="1:26" ht="12.75" customHeight="1">
      <c r="A16" s="108" t="s">
        <v>102</v>
      </c>
      <c r="B16" s="108"/>
      <c r="C16" s="108"/>
      <c r="D16" s="108"/>
      <c r="E16" s="108"/>
      <c r="F16" s="108"/>
      <c r="G16" s="108"/>
      <c r="H16" s="108"/>
      <c r="I16" s="108"/>
      <c r="J16" s="108"/>
      <c r="K16" s="108"/>
      <c r="M16" s="117" t="s">
        <v>105</v>
      </c>
      <c r="N16" s="117"/>
      <c r="O16" s="117"/>
      <c r="P16" s="117"/>
      <c r="Q16" s="117"/>
      <c r="R16" s="117"/>
      <c r="S16" s="117"/>
      <c r="T16" s="117"/>
    </row>
    <row r="17" spans="1:27" ht="12.75" customHeight="1">
      <c r="A17" s="108" t="s">
        <v>103</v>
      </c>
      <c r="B17" s="108"/>
      <c r="C17" s="108"/>
      <c r="D17" s="108"/>
      <c r="E17" s="108"/>
      <c r="F17" s="108"/>
      <c r="G17" s="108"/>
      <c r="H17" s="108"/>
      <c r="I17" s="108"/>
      <c r="J17" s="108"/>
      <c r="K17" s="108"/>
      <c r="M17" s="117" t="s">
        <v>106</v>
      </c>
      <c r="N17" s="117"/>
      <c r="O17" s="117"/>
      <c r="P17" s="117"/>
      <c r="Q17" s="117"/>
      <c r="R17" s="117"/>
      <c r="S17" s="117"/>
      <c r="T17" s="117"/>
    </row>
    <row r="18" spans="1:27" ht="12.75" customHeight="1">
      <c r="A18" s="116" t="s">
        <v>1</v>
      </c>
      <c r="B18" s="116"/>
      <c r="C18" s="116"/>
      <c r="D18" s="116"/>
      <c r="E18" s="116"/>
      <c r="F18" s="116"/>
      <c r="G18" s="116"/>
      <c r="H18" s="116"/>
      <c r="I18" s="116"/>
      <c r="J18" s="116"/>
      <c r="K18" s="116"/>
      <c r="M18" s="135" t="s">
        <v>62</v>
      </c>
      <c r="N18" s="135"/>
      <c r="O18" s="135"/>
      <c r="P18" s="135"/>
      <c r="Q18" s="135"/>
      <c r="R18" s="135"/>
      <c r="S18" s="135"/>
      <c r="T18" s="135"/>
      <c r="U18" s="235" t="s">
        <v>86</v>
      </c>
      <c r="V18" s="235"/>
      <c r="W18" s="235"/>
      <c r="X18" s="235"/>
      <c r="Y18" s="235"/>
      <c r="Z18" s="235"/>
    </row>
    <row r="19" spans="1:27" ht="14.25" customHeight="1">
      <c r="A19" s="116" t="s">
        <v>61</v>
      </c>
      <c r="B19" s="116"/>
      <c r="C19" s="116"/>
      <c r="D19" s="116"/>
      <c r="E19" s="116"/>
      <c r="F19" s="116"/>
      <c r="G19" s="116"/>
      <c r="H19" s="116"/>
      <c r="I19" s="116"/>
      <c r="J19" s="116"/>
      <c r="K19" s="116"/>
      <c r="M19" s="129"/>
      <c r="N19" s="129"/>
      <c r="O19" s="129"/>
      <c r="P19" s="129"/>
      <c r="Q19" s="129"/>
      <c r="R19" s="129"/>
      <c r="S19" s="129"/>
      <c r="T19" s="129"/>
      <c r="U19" s="235"/>
      <c r="V19" s="235"/>
      <c r="W19" s="235"/>
      <c r="X19" s="235"/>
      <c r="Y19" s="235"/>
      <c r="Z19" s="235"/>
      <c r="AA19" s="44"/>
    </row>
    <row r="20" spans="1:27">
      <c r="A20" s="116"/>
      <c r="B20" s="116"/>
      <c r="C20" s="116"/>
      <c r="D20" s="116"/>
      <c r="E20" s="116"/>
      <c r="F20" s="116"/>
      <c r="G20" s="116"/>
      <c r="H20" s="116"/>
      <c r="I20" s="116"/>
      <c r="J20" s="116"/>
      <c r="K20" s="116"/>
      <c r="M20" s="129"/>
      <c r="N20" s="129"/>
      <c r="O20" s="129"/>
      <c r="P20" s="129"/>
      <c r="Q20" s="129"/>
      <c r="R20" s="129"/>
      <c r="S20" s="129"/>
      <c r="T20" s="129"/>
      <c r="U20" s="235"/>
      <c r="V20" s="235"/>
      <c r="W20" s="235"/>
      <c r="X20" s="235"/>
      <c r="Y20" s="235"/>
      <c r="Z20" s="235"/>
    </row>
    <row r="21" spans="1:27" ht="7.5" customHeight="1">
      <c r="A21" s="110" t="s">
        <v>68</v>
      </c>
      <c r="B21" s="110"/>
      <c r="C21" s="110"/>
      <c r="D21" s="110"/>
      <c r="E21" s="110"/>
      <c r="F21" s="110"/>
      <c r="G21" s="110"/>
      <c r="H21" s="110"/>
      <c r="I21" s="110"/>
      <c r="J21" s="110"/>
      <c r="K21" s="110"/>
      <c r="M21" s="2"/>
      <c r="N21" s="2"/>
      <c r="O21" s="2"/>
      <c r="P21" s="2"/>
      <c r="Q21" s="2"/>
      <c r="R21" s="2"/>
    </row>
    <row r="22" spans="1:27" ht="15" customHeight="1">
      <c r="A22" s="110"/>
      <c r="B22" s="110"/>
      <c r="C22" s="110"/>
      <c r="D22" s="110"/>
      <c r="E22" s="110"/>
      <c r="F22" s="110"/>
      <c r="G22" s="110"/>
      <c r="H22" s="110"/>
      <c r="I22" s="110"/>
      <c r="J22" s="110"/>
      <c r="K22" s="110"/>
      <c r="M22" s="111" t="s">
        <v>93</v>
      </c>
      <c r="N22" s="111"/>
      <c r="O22" s="111"/>
      <c r="P22" s="111"/>
      <c r="Q22" s="111"/>
      <c r="R22" s="111"/>
      <c r="S22" s="111"/>
      <c r="T22" s="111"/>
    </row>
    <row r="23" spans="1:27" ht="15" customHeight="1">
      <c r="A23" s="110"/>
      <c r="B23" s="110"/>
      <c r="C23" s="110"/>
      <c r="D23" s="110"/>
      <c r="E23" s="110"/>
      <c r="F23" s="110"/>
      <c r="G23" s="110"/>
      <c r="H23" s="110"/>
      <c r="I23" s="110"/>
      <c r="J23" s="110"/>
      <c r="K23" s="110"/>
      <c r="M23" s="111"/>
      <c r="N23" s="111"/>
      <c r="O23" s="111"/>
      <c r="P23" s="111"/>
      <c r="Q23" s="111"/>
      <c r="R23" s="111"/>
      <c r="S23" s="111"/>
      <c r="T23" s="111"/>
      <c r="U23" s="72" t="s">
        <v>90</v>
      </c>
      <c r="V23" s="73"/>
      <c r="W23" s="73"/>
      <c r="X23" s="73"/>
      <c r="Y23" s="73"/>
      <c r="Z23" s="73"/>
      <c r="AA23" s="74"/>
    </row>
    <row r="24" spans="1:27" ht="20.25" customHeight="1">
      <c r="A24" s="110"/>
      <c r="B24" s="110"/>
      <c r="C24" s="110"/>
      <c r="D24" s="110"/>
      <c r="E24" s="110"/>
      <c r="F24" s="110"/>
      <c r="G24" s="110"/>
      <c r="H24" s="110"/>
      <c r="I24" s="110"/>
      <c r="J24" s="110"/>
      <c r="K24" s="110"/>
      <c r="M24" s="111"/>
      <c r="N24" s="111"/>
      <c r="O24" s="111"/>
      <c r="P24" s="111"/>
      <c r="Q24" s="111"/>
      <c r="R24" s="111"/>
      <c r="S24" s="111"/>
      <c r="T24" s="111"/>
      <c r="U24" s="74"/>
      <c r="V24" s="74"/>
      <c r="W24" s="74"/>
      <c r="X24" s="74"/>
      <c r="Y24" s="74"/>
      <c r="Z24" s="74"/>
      <c r="AA24" s="74"/>
    </row>
    <row r="25" spans="1:27" ht="10.5" customHeight="1">
      <c r="A25" s="2"/>
      <c r="B25" s="2"/>
      <c r="C25" s="2"/>
      <c r="D25" s="2"/>
      <c r="E25" s="2"/>
      <c r="F25" s="2"/>
      <c r="G25" s="2"/>
      <c r="H25" s="2"/>
      <c r="I25" s="2"/>
      <c r="J25" s="2"/>
      <c r="K25" s="2"/>
      <c r="M25" s="3"/>
      <c r="N25" s="3"/>
      <c r="O25" s="3"/>
      <c r="P25" s="3"/>
      <c r="Q25" s="3"/>
      <c r="R25" s="3"/>
      <c r="U25" s="74"/>
      <c r="V25" s="74"/>
      <c r="W25" s="74"/>
      <c r="X25" s="74"/>
      <c r="Y25" s="74"/>
      <c r="Z25" s="74"/>
      <c r="AA25" s="74"/>
    </row>
    <row r="26" spans="1:27">
      <c r="A26" s="115" t="s">
        <v>16</v>
      </c>
      <c r="B26" s="115"/>
      <c r="C26" s="115"/>
      <c r="D26" s="115"/>
      <c r="E26" s="115"/>
      <c r="F26" s="115"/>
      <c r="G26" s="115"/>
      <c r="M26" s="109" t="s">
        <v>107</v>
      </c>
      <c r="N26" s="109"/>
      <c r="O26" s="109"/>
      <c r="P26" s="109"/>
      <c r="Q26" s="109"/>
      <c r="R26" s="109"/>
      <c r="S26" s="109"/>
      <c r="T26" s="109"/>
      <c r="U26" s="74"/>
      <c r="V26" s="74"/>
      <c r="W26" s="74"/>
      <c r="X26" s="74"/>
      <c r="Y26" s="74"/>
      <c r="Z26" s="74"/>
      <c r="AA26" s="74"/>
    </row>
    <row r="27" spans="1:27" ht="26.25" customHeight="1">
      <c r="A27" s="4"/>
      <c r="B27" s="112" t="s">
        <v>2</v>
      </c>
      <c r="C27" s="114"/>
      <c r="D27" s="112" t="s">
        <v>3</v>
      </c>
      <c r="E27" s="113"/>
      <c r="F27" s="114"/>
      <c r="G27" s="81" t="s">
        <v>18</v>
      </c>
      <c r="H27" s="81" t="s">
        <v>10</v>
      </c>
      <c r="I27" s="112" t="s">
        <v>4</v>
      </c>
      <c r="J27" s="113"/>
      <c r="K27" s="114"/>
      <c r="M27" s="109"/>
      <c r="N27" s="109"/>
      <c r="O27" s="109"/>
      <c r="P27" s="109"/>
      <c r="Q27" s="109"/>
      <c r="R27" s="109"/>
      <c r="S27" s="109"/>
      <c r="T27" s="109"/>
    </row>
    <row r="28" spans="1:27" ht="14.25" customHeight="1">
      <c r="A28" s="4"/>
      <c r="B28" s="5" t="s">
        <v>5</v>
      </c>
      <c r="C28" s="5" t="s">
        <v>6</v>
      </c>
      <c r="D28" s="5" t="s">
        <v>7</v>
      </c>
      <c r="E28" s="5" t="s">
        <v>8</v>
      </c>
      <c r="F28" s="5" t="s">
        <v>9</v>
      </c>
      <c r="G28" s="82"/>
      <c r="H28" s="82"/>
      <c r="I28" s="5" t="s">
        <v>11</v>
      </c>
      <c r="J28" s="5" t="s">
        <v>12</v>
      </c>
      <c r="K28" s="5" t="s">
        <v>13</v>
      </c>
      <c r="M28" s="109"/>
      <c r="N28" s="109"/>
      <c r="O28" s="109"/>
      <c r="P28" s="109"/>
      <c r="Q28" s="109"/>
      <c r="R28" s="109"/>
      <c r="S28" s="109"/>
      <c r="T28" s="109"/>
    </row>
    <row r="29" spans="1:27" ht="17.25" customHeight="1">
      <c r="A29" s="6" t="s">
        <v>14</v>
      </c>
      <c r="B29" s="7">
        <v>14</v>
      </c>
      <c r="C29" s="7">
        <v>14</v>
      </c>
      <c r="D29" s="24">
        <v>3</v>
      </c>
      <c r="E29" s="24">
        <v>3</v>
      </c>
      <c r="F29" s="24">
        <v>2</v>
      </c>
      <c r="G29" s="24"/>
      <c r="H29" s="43"/>
      <c r="I29" s="24">
        <v>3</v>
      </c>
      <c r="J29" s="24">
        <v>1</v>
      </c>
      <c r="K29" s="24">
        <v>12</v>
      </c>
      <c r="M29" s="109"/>
      <c r="N29" s="109"/>
      <c r="O29" s="109"/>
      <c r="P29" s="109"/>
      <c r="Q29" s="109"/>
      <c r="R29" s="109"/>
      <c r="S29" s="109"/>
      <c r="T29" s="109"/>
      <c r="U29" s="234" t="str">
        <f t="shared" ref="U29" si="0">IF(SUM(B29:K29)=52,"Corect","Suma trebuie să fie 52")</f>
        <v>Corect</v>
      </c>
      <c r="V29" s="234"/>
    </row>
    <row r="30" spans="1:27" ht="15" customHeight="1">
      <c r="A30" s="6" t="s">
        <v>15</v>
      </c>
      <c r="B30" s="7">
        <v>14</v>
      </c>
      <c r="C30" s="7">
        <v>14</v>
      </c>
      <c r="D30" s="24">
        <v>3</v>
      </c>
      <c r="E30" s="24">
        <v>3</v>
      </c>
      <c r="F30" s="24">
        <v>2</v>
      </c>
      <c r="G30" s="24"/>
      <c r="H30" s="24"/>
      <c r="I30" s="24">
        <v>3</v>
      </c>
      <c r="J30" s="24">
        <v>1</v>
      </c>
      <c r="K30" s="24">
        <v>12</v>
      </c>
      <c r="M30" s="109"/>
      <c r="N30" s="109"/>
      <c r="O30" s="109"/>
      <c r="P30" s="109"/>
      <c r="Q30" s="109"/>
      <c r="R30" s="109"/>
      <c r="S30" s="109"/>
      <c r="T30" s="109"/>
      <c r="U30" s="234" t="str">
        <f t="shared" ref="U30" si="1">IF(SUM(B30:K30)=52,"Corect","Suma trebuie să fie 52")</f>
        <v>Corect</v>
      </c>
      <c r="V30" s="234"/>
    </row>
    <row r="31" spans="1:27" ht="15.75" customHeight="1">
      <c r="A31" s="36"/>
      <c r="B31" s="34"/>
      <c r="C31" s="34"/>
      <c r="D31" s="34"/>
      <c r="E31" s="34"/>
      <c r="F31" s="34"/>
      <c r="G31" s="34"/>
      <c r="H31" s="34"/>
      <c r="I31" s="34"/>
      <c r="J31" s="34"/>
      <c r="K31" s="37"/>
      <c r="M31" s="109"/>
      <c r="N31" s="109"/>
      <c r="O31" s="109"/>
      <c r="P31" s="109"/>
      <c r="Q31" s="109"/>
      <c r="R31" s="109"/>
      <c r="S31" s="109"/>
      <c r="T31" s="109"/>
    </row>
    <row r="32" spans="1:27" ht="21" customHeight="1">
      <c r="A32" s="35"/>
      <c r="B32" s="35"/>
      <c r="C32" s="35"/>
      <c r="D32" s="35"/>
      <c r="E32" s="35"/>
      <c r="F32" s="35"/>
      <c r="G32" s="35"/>
      <c r="M32" s="109"/>
      <c r="N32" s="109"/>
      <c r="O32" s="109"/>
      <c r="P32" s="109"/>
      <c r="Q32" s="109"/>
      <c r="R32" s="109"/>
      <c r="S32" s="109"/>
      <c r="T32" s="109"/>
    </row>
    <row r="33" spans="1:23" ht="15" customHeight="1">
      <c r="B33" s="2"/>
      <c r="C33" s="2"/>
      <c r="D33" s="2"/>
      <c r="E33" s="2"/>
      <c r="F33" s="2"/>
      <c r="G33" s="2"/>
      <c r="M33" s="8"/>
      <c r="N33" s="8"/>
      <c r="O33" s="8"/>
      <c r="P33" s="8"/>
      <c r="Q33" s="8"/>
      <c r="R33" s="8"/>
      <c r="S33" s="8"/>
    </row>
    <row r="34" spans="1:23">
      <c r="B34" s="8"/>
      <c r="C34" s="8"/>
      <c r="D34" s="8"/>
      <c r="E34" s="8"/>
      <c r="F34" s="8"/>
      <c r="G34" s="8"/>
      <c r="M34" s="8"/>
      <c r="N34" s="8"/>
      <c r="O34" s="8"/>
      <c r="P34" s="8"/>
      <c r="Q34" s="8"/>
      <c r="R34" s="8"/>
      <c r="S34" s="8"/>
    </row>
    <row r="36" spans="1:23" ht="16.5" customHeight="1">
      <c r="A36" s="132" t="s">
        <v>21</v>
      </c>
      <c r="B36" s="90"/>
      <c r="C36" s="90"/>
      <c r="D36" s="90"/>
      <c r="E36" s="90"/>
      <c r="F36" s="90"/>
      <c r="G36" s="90"/>
      <c r="H36" s="90"/>
      <c r="I36" s="90"/>
      <c r="J36" s="90"/>
      <c r="K36" s="90"/>
      <c r="L36" s="90"/>
      <c r="M36" s="90"/>
      <c r="N36" s="90"/>
      <c r="O36" s="90"/>
      <c r="P36" s="90"/>
      <c r="Q36" s="90"/>
      <c r="R36" s="90"/>
      <c r="S36" s="90"/>
      <c r="T36" s="90"/>
    </row>
    <row r="37" spans="1:23" ht="8.25" hidden="1" customHeight="1">
      <c r="N37" s="9"/>
      <c r="O37" s="10" t="s">
        <v>37</v>
      </c>
      <c r="P37" s="10" t="s">
        <v>38</v>
      </c>
      <c r="Q37" s="10" t="s">
        <v>39</v>
      </c>
      <c r="R37" s="10" t="s">
        <v>94</v>
      </c>
      <c r="S37" s="10" t="s">
        <v>95</v>
      </c>
      <c r="T37" s="10"/>
    </row>
    <row r="38" spans="1:23" ht="17.25" customHeight="1">
      <c r="A38" s="80" t="s">
        <v>42</v>
      </c>
      <c r="B38" s="80"/>
      <c r="C38" s="80"/>
      <c r="D38" s="80"/>
      <c r="E38" s="80"/>
      <c r="F38" s="80"/>
      <c r="G38" s="80"/>
      <c r="H38" s="80"/>
      <c r="I38" s="80"/>
      <c r="J38" s="80"/>
      <c r="K38" s="80"/>
      <c r="L38" s="80"/>
      <c r="M38" s="80"/>
      <c r="N38" s="80"/>
      <c r="O38" s="80"/>
      <c r="P38" s="80"/>
      <c r="Q38" s="80"/>
      <c r="R38" s="80"/>
      <c r="S38" s="80"/>
      <c r="T38" s="80"/>
    </row>
    <row r="39" spans="1:23" ht="25.5" customHeight="1">
      <c r="A39" s="88" t="s">
        <v>27</v>
      </c>
      <c r="B39" s="95" t="s">
        <v>26</v>
      </c>
      <c r="C39" s="96"/>
      <c r="D39" s="96"/>
      <c r="E39" s="96"/>
      <c r="F39" s="96"/>
      <c r="G39" s="96"/>
      <c r="H39" s="96"/>
      <c r="I39" s="97"/>
      <c r="J39" s="81" t="s">
        <v>40</v>
      </c>
      <c r="K39" s="83" t="s">
        <v>24</v>
      </c>
      <c r="L39" s="84"/>
      <c r="M39" s="85"/>
      <c r="N39" s="83" t="s">
        <v>41</v>
      </c>
      <c r="O39" s="86"/>
      <c r="P39" s="87"/>
      <c r="Q39" s="83" t="s">
        <v>23</v>
      </c>
      <c r="R39" s="84"/>
      <c r="S39" s="85"/>
      <c r="T39" s="91" t="s">
        <v>22</v>
      </c>
    </row>
    <row r="40" spans="1:23" ht="13.5" customHeight="1">
      <c r="A40" s="89"/>
      <c r="B40" s="98"/>
      <c r="C40" s="99"/>
      <c r="D40" s="99"/>
      <c r="E40" s="99"/>
      <c r="F40" s="99"/>
      <c r="G40" s="99"/>
      <c r="H40" s="99"/>
      <c r="I40" s="100"/>
      <c r="J40" s="82"/>
      <c r="K40" s="5" t="s">
        <v>28</v>
      </c>
      <c r="L40" s="5" t="s">
        <v>29</v>
      </c>
      <c r="M40" s="5" t="s">
        <v>30</v>
      </c>
      <c r="N40" s="5" t="s">
        <v>34</v>
      </c>
      <c r="O40" s="5" t="s">
        <v>7</v>
      </c>
      <c r="P40" s="5" t="s">
        <v>31</v>
      </c>
      <c r="Q40" s="5" t="s">
        <v>32</v>
      </c>
      <c r="R40" s="5" t="s">
        <v>28</v>
      </c>
      <c r="S40" s="5" t="s">
        <v>33</v>
      </c>
      <c r="T40" s="82"/>
    </row>
    <row r="41" spans="1:23">
      <c r="A41" s="42" t="s">
        <v>108</v>
      </c>
      <c r="B41" s="77" t="s">
        <v>113</v>
      </c>
      <c r="C41" s="78"/>
      <c r="D41" s="78"/>
      <c r="E41" s="78"/>
      <c r="F41" s="78"/>
      <c r="G41" s="78"/>
      <c r="H41" s="78"/>
      <c r="I41" s="79"/>
      <c r="J41" s="11">
        <v>6</v>
      </c>
      <c r="K41" s="11">
        <v>2</v>
      </c>
      <c r="L41" s="11">
        <v>1</v>
      </c>
      <c r="M41" s="11">
        <v>0</v>
      </c>
      <c r="N41" s="18">
        <v>3</v>
      </c>
      <c r="O41" s="19">
        <v>8</v>
      </c>
      <c r="P41" s="19">
        <v>11</v>
      </c>
      <c r="Q41" s="23" t="s">
        <v>32</v>
      </c>
      <c r="R41" s="11"/>
      <c r="S41" s="24"/>
      <c r="T41" s="11" t="s">
        <v>95</v>
      </c>
    </row>
    <row r="42" spans="1:23">
      <c r="A42" s="30" t="s">
        <v>109</v>
      </c>
      <c r="B42" s="77" t="s">
        <v>114</v>
      </c>
      <c r="C42" s="78"/>
      <c r="D42" s="78"/>
      <c r="E42" s="78"/>
      <c r="F42" s="78"/>
      <c r="G42" s="78"/>
      <c r="H42" s="78"/>
      <c r="I42" s="79"/>
      <c r="J42" s="11">
        <v>5</v>
      </c>
      <c r="K42" s="11">
        <v>2</v>
      </c>
      <c r="L42" s="11">
        <v>1</v>
      </c>
      <c r="M42" s="11">
        <v>0</v>
      </c>
      <c r="N42" s="18">
        <v>3</v>
      </c>
      <c r="O42" s="19">
        <v>6</v>
      </c>
      <c r="P42" s="19">
        <v>9</v>
      </c>
      <c r="Q42" s="23" t="s">
        <v>32</v>
      </c>
      <c r="R42" s="11"/>
      <c r="S42" s="24"/>
      <c r="T42" s="11" t="s">
        <v>95</v>
      </c>
    </row>
    <row r="43" spans="1:23" ht="24.75" customHeight="1">
      <c r="A43" s="30" t="s">
        <v>110</v>
      </c>
      <c r="B43" s="104" t="s">
        <v>115</v>
      </c>
      <c r="C43" s="105"/>
      <c r="D43" s="105"/>
      <c r="E43" s="105"/>
      <c r="F43" s="105"/>
      <c r="G43" s="105"/>
      <c r="H43" s="105"/>
      <c r="I43" s="106"/>
      <c r="J43" s="11">
        <v>6</v>
      </c>
      <c r="K43" s="11">
        <v>1</v>
      </c>
      <c r="L43" s="11">
        <v>2</v>
      </c>
      <c r="M43" s="11">
        <v>0</v>
      </c>
      <c r="N43" s="18">
        <v>3</v>
      </c>
      <c r="O43" s="19">
        <v>8</v>
      </c>
      <c r="P43" s="19">
        <v>11</v>
      </c>
      <c r="Q43" s="23" t="s">
        <v>32</v>
      </c>
      <c r="R43" s="11"/>
      <c r="S43" s="24"/>
      <c r="T43" s="11" t="s">
        <v>94</v>
      </c>
    </row>
    <row r="44" spans="1:23">
      <c r="A44" s="30" t="s">
        <v>111</v>
      </c>
      <c r="B44" s="77" t="s">
        <v>116</v>
      </c>
      <c r="C44" s="78"/>
      <c r="D44" s="78"/>
      <c r="E44" s="78"/>
      <c r="F44" s="78"/>
      <c r="G44" s="78"/>
      <c r="H44" s="78"/>
      <c r="I44" s="79"/>
      <c r="J44" s="11">
        <v>6</v>
      </c>
      <c r="K44" s="11">
        <v>1</v>
      </c>
      <c r="L44" s="11">
        <v>1</v>
      </c>
      <c r="M44" s="11">
        <v>0</v>
      </c>
      <c r="N44" s="18">
        <v>2</v>
      </c>
      <c r="O44" s="19">
        <v>9</v>
      </c>
      <c r="P44" s="19">
        <v>11</v>
      </c>
      <c r="Q44" s="23" t="s">
        <v>32</v>
      </c>
      <c r="R44" s="11"/>
      <c r="S44" s="24"/>
      <c r="T44" s="11" t="s">
        <v>94</v>
      </c>
    </row>
    <row r="45" spans="1:23">
      <c r="A45" s="30" t="s">
        <v>112</v>
      </c>
      <c r="B45" s="77" t="s">
        <v>117</v>
      </c>
      <c r="C45" s="78"/>
      <c r="D45" s="78"/>
      <c r="E45" s="78"/>
      <c r="F45" s="78"/>
      <c r="G45" s="78"/>
      <c r="H45" s="78"/>
      <c r="I45" s="79"/>
      <c r="J45" s="11">
        <v>7</v>
      </c>
      <c r="K45" s="11">
        <v>1</v>
      </c>
      <c r="L45" s="11">
        <v>2</v>
      </c>
      <c r="M45" s="11">
        <v>0</v>
      </c>
      <c r="N45" s="18">
        <v>3</v>
      </c>
      <c r="O45" s="19">
        <v>10</v>
      </c>
      <c r="P45" s="19">
        <v>13</v>
      </c>
      <c r="Q45" s="23"/>
      <c r="R45" s="11" t="s">
        <v>28</v>
      </c>
      <c r="S45" s="24"/>
      <c r="T45" s="11" t="s">
        <v>94</v>
      </c>
    </row>
    <row r="46" spans="1:23">
      <c r="A46" s="21" t="s">
        <v>25</v>
      </c>
      <c r="B46" s="92"/>
      <c r="C46" s="93"/>
      <c r="D46" s="93"/>
      <c r="E46" s="93"/>
      <c r="F46" s="93"/>
      <c r="G46" s="93"/>
      <c r="H46" s="93"/>
      <c r="I46" s="94"/>
      <c r="J46" s="21">
        <f t="shared" ref="J46:P46" si="2">SUM(J41:J45)</f>
        <v>30</v>
      </c>
      <c r="K46" s="21">
        <f t="shared" si="2"/>
        <v>7</v>
      </c>
      <c r="L46" s="21">
        <f t="shared" si="2"/>
        <v>7</v>
      </c>
      <c r="M46" s="21">
        <f t="shared" si="2"/>
        <v>0</v>
      </c>
      <c r="N46" s="21">
        <f t="shared" si="2"/>
        <v>14</v>
      </c>
      <c r="O46" s="21">
        <f t="shared" si="2"/>
        <v>41</v>
      </c>
      <c r="P46" s="21">
        <f t="shared" si="2"/>
        <v>55</v>
      </c>
      <c r="Q46" s="21">
        <f>COUNTIF(Q41:Q45,"E")</f>
        <v>4</v>
      </c>
      <c r="R46" s="21">
        <f>COUNTIF(R41:R45,"C")</f>
        <v>1</v>
      </c>
      <c r="S46" s="21">
        <f>COUNTIF(S41:S45,"VP")</f>
        <v>0</v>
      </c>
      <c r="T46" s="49">
        <f>COUNTA(T41:T45)</f>
        <v>5</v>
      </c>
      <c r="U46" s="228" t="str">
        <f>IF(Q46&gt;=SUM(R46:S46),"Corect","E trebuie să fie cel puțin egal cu C+VP")</f>
        <v>Corect</v>
      </c>
      <c r="V46" s="229"/>
      <c r="W46" s="229"/>
    </row>
    <row r="47" spans="1:23" ht="19.5" customHeight="1"/>
    <row r="48" spans="1:23" ht="16.5" customHeight="1">
      <c r="A48" s="80" t="s">
        <v>43</v>
      </c>
      <c r="B48" s="80"/>
      <c r="C48" s="80"/>
      <c r="D48" s="80"/>
      <c r="E48" s="80"/>
      <c r="F48" s="80"/>
      <c r="G48" s="80"/>
      <c r="H48" s="80"/>
      <c r="I48" s="80"/>
      <c r="J48" s="80"/>
      <c r="K48" s="80"/>
      <c r="L48" s="80"/>
      <c r="M48" s="80"/>
      <c r="N48" s="80"/>
      <c r="O48" s="80"/>
      <c r="P48" s="80"/>
      <c r="Q48" s="80"/>
      <c r="R48" s="80"/>
      <c r="S48" s="80"/>
      <c r="T48" s="80"/>
    </row>
    <row r="49" spans="1:23" ht="26.25" customHeight="1">
      <c r="A49" s="88" t="s">
        <v>27</v>
      </c>
      <c r="B49" s="95" t="s">
        <v>26</v>
      </c>
      <c r="C49" s="96"/>
      <c r="D49" s="96"/>
      <c r="E49" s="96"/>
      <c r="F49" s="96"/>
      <c r="G49" s="96"/>
      <c r="H49" s="96"/>
      <c r="I49" s="97"/>
      <c r="J49" s="81" t="s">
        <v>40</v>
      </c>
      <c r="K49" s="83" t="s">
        <v>24</v>
      </c>
      <c r="L49" s="84"/>
      <c r="M49" s="85"/>
      <c r="N49" s="83" t="s">
        <v>41</v>
      </c>
      <c r="O49" s="86"/>
      <c r="P49" s="87"/>
      <c r="Q49" s="83" t="s">
        <v>23</v>
      </c>
      <c r="R49" s="84"/>
      <c r="S49" s="85"/>
      <c r="T49" s="91" t="s">
        <v>22</v>
      </c>
    </row>
    <row r="50" spans="1:23" ht="12.75" customHeight="1">
      <c r="A50" s="89"/>
      <c r="B50" s="98"/>
      <c r="C50" s="99"/>
      <c r="D50" s="99"/>
      <c r="E50" s="99"/>
      <c r="F50" s="99"/>
      <c r="G50" s="99"/>
      <c r="H50" s="99"/>
      <c r="I50" s="100"/>
      <c r="J50" s="82"/>
      <c r="K50" s="5" t="s">
        <v>28</v>
      </c>
      <c r="L50" s="5" t="s">
        <v>29</v>
      </c>
      <c r="M50" s="5" t="s">
        <v>30</v>
      </c>
      <c r="N50" s="5" t="s">
        <v>34</v>
      </c>
      <c r="O50" s="5" t="s">
        <v>7</v>
      </c>
      <c r="P50" s="5" t="s">
        <v>31</v>
      </c>
      <c r="Q50" s="5" t="s">
        <v>32</v>
      </c>
      <c r="R50" s="5" t="s">
        <v>28</v>
      </c>
      <c r="S50" s="5" t="s">
        <v>33</v>
      </c>
      <c r="T50" s="82"/>
    </row>
    <row r="51" spans="1:23">
      <c r="A51" s="42" t="s">
        <v>118</v>
      </c>
      <c r="B51" s="77" t="s">
        <v>123</v>
      </c>
      <c r="C51" s="78"/>
      <c r="D51" s="78"/>
      <c r="E51" s="78"/>
      <c r="F51" s="78"/>
      <c r="G51" s="78"/>
      <c r="H51" s="78"/>
      <c r="I51" s="79"/>
      <c r="J51" s="11">
        <v>6</v>
      </c>
      <c r="K51" s="11">
        <v>2</v>
      </c>
      <c r="L51" s="11">
        <v>1</v>
      </c>
      <c r="M51" s="11">
        <v>0</v>
      </c>
      <c r="N51" s="18">
        <f>K51+L51+M51</f>
        <v>3</v>
      </c>
      <c r="O51" s="19">
        <f>P51-N51</f>
        <v>8</v>
      </c>
      <c r="P51" s="19">
        <f>ROUND(PRODUCT(J51,25)/14,0)</f>
        <v>11</v>
      </c>
      <c r="Q51" s="23" t="s">
        <v>32</v>
      </c>
      <c r="R51" s="11"/>
      <c r="S51" s="24"/>
      <c r="T51" s="11" t="s">
        <v>95</v>
      </c>
    </row>
    <row r="52" spans="1:23">
      <c r="A52" s="30" t="s">
        <v>119</v>
      </c>
      <c r="B52" s="77" t="s">
        <v>124</v>
      </c>
      <c r="C52" s="78"/>
      <c r="D52" s="78"/>
      <c r="E52" s="78"/>
      <c r="F52" s="78"/>
      <c r="G52" s="78"/>
      <c r="H52" s="78"/>
      <c r="I52" s="79"/>
      <c r="J52" s="11">
        <v>5</v>
      </c>
      <c r="K52" s="11">
        <v>1</v>
      </c>
      <c r="L52" s="11">
        <v>2</v>
      </c>
      <c r="M52" s="11">
        <v>0</v>
      </c>
      <c r="N52" s="18">
        <f t="shared" ref="N52:N54" si="3">K52+L52+M52</f>
        <v>3</v>
      </c>
      <c r="O52" s="19">
        <f t="shared" ref="O52:O54" si="4">P52-N52</f>
        <v>6</v>
      </c>
      <c r="P52" s="19">
        <f t="shared" ref="P52:P54" si="5">ROUND(PRODUCT(J52,25)/14,0)</f>
        <v>9</v>
      </c>
      <c r="Q52" s="23" t="s">
        <v>32</v>
      </c>
      <c r="R52" s="11"/>
      <c r="S52" s="24"/>
      <c r="T52" s="11" t="s">
        <v>95</v>
      </c>
    </row>
    <row r="53" spans="1:23">
      <c r="A53" s="30" t="s">
        <v>120</v>
      </c>
      <c r="B53" s="77" t="s">
        <v>125</v>
      </c>
      <c r="C53" s="78"/>
      <c r="D53" s="78"/>
      <c r="E53" s="78"/>
      <c r="F53" s="78"/>
      <c r="G53" s="78"/>
      <c r="H53" s="78"/>
      <c r="I53" s="79"/>
      <c r="J53" s="11">
        <v>6</v>
      </c>
      <c r="K53" s="11">
        <v>1</v>
      </c>
      <c r="L53" s="11">
        <v>1</v>
      </c>
      <c r="M53" s="11">
        <v>0</v>
      </c>
      <c r="N53" s="18">
        <f t="shared" si="3"/>
        <v>2</v>
      </c>
      <c r="O53" s="19">
        <f t="shared" si="4"/>
        <v>9</v>
      </c>
      <c r="P53" s="19">
        <f t="shared" si="5"/>
        <v>11</v>
      </c>
      <c r="Q53" s="23" t="s">
        <v>32</v>
      </c>
      <c r="R53" s="11"/>
      <c r="S53" s="24"/>
      <c r="T53" s="11" t="s">
        <v>94</v>
      </c>
    </row>
    <row r="54" spans="1:23">
      <c r="A54" s="30" t="s">
        <v>121</v>
      </c>
      <c r="B54" s="77" t="s">
        <v>126</v>
      </c>
      <c r="C54" s="78"/>
      <c r="D54" s="78"/>
      <c r="E54" s="78"/>
      <c r="F54" s="78"/>
      <c r="G54" s="78"/>
      <c r="H54" s="78"/>
      <c r="I54" s="79"/>
      <c r="J54" s="11">
        <v>6</v>
      </c>
      <c r="K54" s="11">
        <v>2</v>
      </c>
      <c r="L54" s="11">
        <v>1</v>
      </c>
      <c r="M54" s="11">
        <v>0</v>
      </c>
      <c r="N54" s="18">
        <f t="shared" si="3"/>
        <v>3</v>
      </c>
      <c r="O54" s="19">
        <f t="shared" si="4"/>
        <v>8</v>
      </c>
      <c r="P54" s="19">
        <f t="shared" si="5"/>
        <v>11</v>
      </c>
      <c r="Q54" s="23" t="s">
        <v>32</v>
      </c>
      <c r="R54" s="11"/>
      <c r="S54" s="24"/>
      <c r="T54" s="11" t="s">
        <v>94</v>
      </c>
    </row>
    <row r="55" spans="1:23">
      <c r="A55" s="30" t="s">
        <v>122</v>
      </c>
      <c r="B55" s="77" t="s">
        <v>127</v>
      </c>
      <c r="C55" s="78"/>
      <c r="D55" s="78"/>
      <c r="E55" s="78"/>
      <c r="F55" s="78"/>
      <c r="G55" s="78"/>
      <c r="H55" s="78"/>
      <c r="I55" s="79"/>
      <c r="J55" s="11">
        <v>7</v>
      </c>
      <c r="K55" s="11">
        <v>1</v>
      </c>
      <c r="L55" s="11">
        <v>2</v>
      </c>
      <c r="M55" s="11">
        <v>0</v>
      </c>
      <c r="N55" s="18">
        <f>K55+L55+M55</f>
        <v>3</v>
      </c>
      <c r="O55" s="19">
        <f>P55-N55</f>
        <v>10</v>
      </c>
      <c r="P55" s="19">
        <f>ROUND(PRODUCT(J55,25)/14,0)</f>
        <v>13</v>
      </c>
      <c r="Q55" s="23"/>
      <c r="R55" s="11" t="s">
        <v>28</v>
      </c>
      <c r="S55" s="24"/>
      <c r="T55" s="11" t="s">
        <v>94</v>
      </c>
    </row>
    <row r="56" spans="1:23">
      <c r="A56" s="21" t="s">
        <v>25</v>
      </c>
      <c r="B56" s="92"/>
      <c r="C56" s="93"/>
      <c r="D56" s="93"/>
      <c r="E56" s="93"/>
      <c r="F56" s="93"/>
      <c r="G56" s="93"/>
      <c r="H56" s="93"/>
      <c r="I56" s="94"/>
      <c r="J56" s="21">
        <f t="shared" ref="J56:P56" si="6">SUM(J51:J55)</f>
        <v>30</v>
      </c>
      <c r="K56" s="21">
        <f t="shared" si="6"/>
        <v>7</v>
      </c>
      <c r="L56" s="21">
        <f t="shared" si="6"/>
        <v>7</v>
      </c>
      <c r="M56" s="21">
        <f t="shared" si="6"/>
        <v>0</v>
      </c>
      <c r="N56" s="21">
        <f t="shared" si="6"/>
        <v>14</v>
      </c>
      <c r="O56" s="21">
        <f t="shared" si="6"/>
        <v>41</v>
      </c>
      <c r="P56" s="21">
        <f t="shared" si="6"/>
        <v>55</v>
      </c>
      <c r="Q56" s="21">
        <f>COUNTIF(Q51:Q55,"E")</f>
        <v>4</v>
      </c>
      <c r="R56" s="21">
        <f>COUNTIF(R51:R55,"C")</f>
        <v>1</v>
      </c>
      <c r="S56" s="21">
        <f>COUNTIF(S51:S55,"VP")</f>
        <v>0</v>
      </c>
      <c r="T56" s="49">
        <f>COUNTA(T51:T55)</f>
        <v>5</v>
      </c>
      <c r="U56" s="228" t="str">
        <f>IF(Q56&gt;=SUM(R56:S56),"Corect","E trebuie să fie cel puțin egal cu C+VP")</f>
        <v>Corect</v>
      </c>
      <c r="V56" s="229"/>
      <c r="W56" s="229"/>
    </row>
    <row r="57" spans="1:23" ht="11.25" customHeight="1"/>
    <row r="58" spans="1:23" ht="69.75" customHeight="1">
      <c r="B58" s="8"/>
      <c r="C58" s="8"/>
      <c r="D58" s="8"/>
      <c r="E58" s="8"/>
      <c r="F58" s="8"/>
      <c r="G58" s="8"/>
      <c r="M58" s="8"/>
      <c r="N58" s="8"/>
      <c r="O58" s="8"/>
      <c r="P58" s="8"/>
      <c r="Q58" s="8"/>
      <c r="R58" s="8"/>
      <c r="S58" s="8"/>
    </row>
    <row r="59" spans="1:23" ht="32.25" customHeight="1"/>
    <row r="60" spans="1:23" ht="18" customHeight="1">
      <c r="A60" s="80" t="s">
        <v>44</v>
      </c>
      <c r="B60" s="80"/>
      <c r="C60" s="80"/>
      <c r="D60" s="80"/>
      <c r="E60" s="80"/>
      <c r="F60" s="80"/>
      <c r="G60" s="80"/>
      <c r="H60" s="80"/>
      <c r="I60" s="80"/>
      <c r="J60" s="80"/>
      <c r="K60" s="80"/>
      <c r="L60" s="80"/>
      <c r="M60" s="80"/>
      <c r="N60" s="80"/>
      <c r="O60" s="80"/>
      <c r="P60" s="80"/>
      <c r="Q60" s="80"/>
      <c r="R60" s="80"/>
      <c r="S60" s="80"/>
      <c r="T60" s="80"/>
    </row>
    <row r="61" spans="1:23" ht="25.5" customHeight="1">
      <c r="A61" s="88" t="s">
        <v>27</v>
      </c>
      <c r="B61" s="95" t="s">
        <v>26</v>
      </c>
      <c r="C61" s="96"/>
      <c r="D61" s="96"/>
      <c r="E61" s="96"/>
      <c r="F61" s="96"/>
      <c r="G61" s="96"/>
      <c r="H61" s="96"/>
      <c r="I61" s="97"/>
      <c r="J61" s="81" t="s">
        <v>40</v>
      </c>
      <c r="K61" s="83" t="s">
        <v>24</v>
      </c>
      <c r="L61" s="84"/>
      <c r="M61" s="85"/>
      <c r="N61" s="83" t="s">
        <v>41</v>
      </c>
      <c r="O61" s="86"/>
      <c r="P61" s="87"/>
      <c r="Q61" s="83" t="s">
        <v>23</v>
      </c>
      <c r="R61" s="84"/>
      <c r="S61" s="85"/>
      <c r="T61" s="91" t="s">
        <v>22</v>
      </c>
    </row>
    <row r="62" spans="1:23" ht="16.5" customHeight="1">
      <c r="A62" s="89"/>
      <c r="B62" s="98"/>
      <c r="C62" s="99"/>
      <c r="D62" s="99"/>
      <c r="E62" s="99"/>
      <c r="F62" s="99"/>
      <c r="G62" s="99"/>
      <c r="H62" s="99"/>
      <c r="I62" s="100"/>
      <c r="J62" s="82"/>
      <c r="K62" s="5" t="s">
        <v>28</v>
      </c>
      <c r="L62" s="5" t="s">
        <v>29</v>
      </c>
      <c r="M62" s="5" t="s">
        <v>30</v>
      </c>
      <c r="N62" s="5" t="s">
        <v>34</v>
      </c>
      <c r="O62" s="5" t="s">
        <v>7</v>
      </c>
      <c r="P62" s="5" t="s">
        <v>31</v>
      </c>
      <c r="Q62" s="5" t="s">
        <v>32</v>
      </c>
      <c r="R62" s="5" t="s">
        <v>28</v>
      </c>
      <c r="S62" s="5" t="s">
        <v>33</v>
      </c>
      <c r="T62" s="82"/>
    </row>
    <row r="63" spans="1:23">
      <c r="A63" s="42" t="s">
        <v>128</v>
      </c>
      <c r="B63" s="77" t="s">
        <v>133</v>
      </c>
      <c r="C63" s="78"/>
      <c r="D63" s="78"/>
      <c r="E63" s="78"/>
      <c r="F63" s="78"/>
      <c r="G63" s="78"/>
      <c r="H63" s="78"/>
      <c r="I63" s="79"/>
      <c r="J63" s="11">
        <v>5</v>
      </c>
      <c r="K63" s="11">
        <v>1</v>
      </c>
      <c r="L63" s="11">
        <v>1</v>
      </c>
      <c r="M63" s="11">
        <v>0</v>
      </c>
      <c r="N63" s="18">
        <f>K63+L63+M63</f>
        <v>2</v>
      </c>
      <c r="O63" s="19">
        <f>P63-N63</f>
        <v>7</v>
      </c>
      <c r="P63" s="19">
        <f>ROUND(PRODUCT(J63,25)/14,0)</f>
        <v>9</v>
      </c>
      <c r="Q63" s="23" t="s">
        <v>32</v>
      </c>
      <c r="R63" s="11"/>
      <c r="S63" s="24"/>
      <c r="T63" s="11" t="s">
        <v>95</v>
      </c>
    </row>
    <row r="64" spans="1:23" ht="27" customHeight="1">
      <c r="A64" s="30" t="s">
        <v>129</v>
      </c>
      <c r="B64" s="104" t="s">
        <v>134</v>
      </c>
      <c r="C64" s="105"/>
      <c r="D64" s="105"/>
      <c r="E64" s="105"/>
      <c r="F64" s="105"/>
      <c r="G64" s="105"/>
      <c r="H64" s="105"/>
      <c r="I64" s="106"/>
      <c r="J64" s="11">
        <v>6</v>
      </c>
      <c r="K64" s="11">
        <v>2</v>
      </c>
      <c r="L64" s="11">
        <v>1</v>
      </c>
      <c r="M64" s="11">
        <v>0</v>
      </c>
      <c r="N64" s="18">
        <f t="shared" ref="N64:N67" si="7">K64+L64+M64</f>
        <v>3</v>
      </c>
      <c r="O64" s="19">
        <f t="shared" ref="O64:O67" si="8">P64-N64</f>
        <v>8</v>
      </c>
      <c r="P64" s="19">
        <f t="shared" ref="P64:P67" si="9">ROUND(PRODUCT(J64,25)/14,0)</f>
        <v>11</v>
      </c>
      <c r="Q64" s="23" t="s">
        <v>32</v>
      </c>
      <c r="R64" s="11"/>
      <c r="S64" s="24"/>
      <c r="T64" s="11" t="s">
        <v>94</v>
      </c>
    </row>
    <row r="65" spans="1:23">
      <c r="A65" s="30" t="s">
        <v>130</v>
      </c>
      <c r="B65" s="77" t="s">
        <v>135</v>
      </c>
      <c r="C65" s="78"/>
      <c r="D65" s="78"/>
      <c r="E65" s="78"/>
      <c r="F65" s="78"/>
      <c r="G65" s="78"/>
      <c r="H65" s="78"/>
      <c r="I65" s="79"/>
      <c r="J65" s="11">
        <v>6</v>
      </c>
      <c r="K65" s="11">
        <v>1</v>
      </c>
      <c r="L65" s="11">
        <v>2</v>
      </c>
      <c r="M65" s="11">
        <v>0</v>
      </c>
      <c r="N65" s="18">
        <f t="shared" si="7"/>
        <v>3</v>
      </c>
      <c r="O65" s="19">
        <f t="shared" si="8"/>
        <v>8</v>
      </c>
      <c r="P65" s="19">
        <f t="shared" si="9"/>
        <v>11</v>
      </c>
      <c r="Q65" s="23" t="s">
        <v>32</v>
      </c>
      <c r="R65" s="11"/>
      <c r="S65" s="24"/>
      <c r="T65" s="11" t="s">
        <v>94</v>
      </c>
    </row>
    <row r="66" spans="1:23">
      <c r="A66" s="30" t="s">
        <v>131</v>
      </c>
      <c r="B66" s="77" t="s">
        <v>136</v>
      </c>
      <c r="C66" s="78"/>
      <c r="D66" s="78"/>
      <c r="E66" s="78"/>
      <c r="F66" s="78"/>
      <c r="G66" s="78"/>
      <c r="H66" s="78"/>
      <c r="I66" s="79"/>
      <c r="J66" s="11">
        <v>6</v>
      </c>
      <c r="K66" s="11">
        <v>1</v>
      </c>
      <c r="L66" s="11">
        <v>2</v>
      </c>
      <c r="M66" s="11">
        <v>0</v>
      </c>
      <c r="N66" s="18">
        <f t="shared" si="7"/>
        <v>3</v>
      </c>
      <c r="O66" s="19">
        <f t="shared" si="8"/>
        <v>8</v>
      </c>
      <c r="P66" s="19">
        <f t="shared" si="9"/>
        <v>11</v>
      </c>
      <c r="Q66" s="23" t="s">
        <v>32</v>
      </c>
      <c r="R66" s="11"/>
      <c r="S66" s="24"/>
      <c r="T66" s="11" t="s">
        <v>94</v>
      </c>
    </row>
    <row r="67" spans="1:23">
      <c r="A67" s="30" t="s">
        <v>132</v>
      </c>
      <c r="B67" s="77" t="s">
        <v>137</v>
      </c>
      <c r="C67" s="78"/>
      <c r="D67" s="78"/>
      <c r="E67" s="78"/>
      <c r="F67" s="78"/>
      <c r="G67" s="78"/>
      <c r="H67" s="78"/>
      <c r="I67" s="79"/>
      <c r="J67" s="11">
        <v>7</v>
      </c>
      <c r="K67" s="11">
        <v>1</v>
      </c>
      <c r="L67" s="11">
        <v>2</v>
      </c>
      <c r="M67" s="11">
        <v>0</v>
      </c>
      <c r="N67" s="18">
        <f t="shared" si="7"/>
        <v>3</v>
      </c>
      <c r="O67" s="19">
        <f t="shared" si="8"/>
        <v>10</v>
      </c>
      <c r="P67" s="19">
        <f t="shared" si="9"/>
        <v>13</v>
      </c>
      <c r="Q67" s="23"/>
      <c r="R67" s="11" t="s">
        <v>28</v>
      </c>
      <c r="S67" s="24"/>
      <c r="T67" s="11" t="s">
        <v>94</v>
      </c>
    </row>
    <row r="68" spans="1:23">
      <c r="A68" s="21" t="s">
        <v>25</v>
      </c>
      <c r="B68" s="92"/>
      <c r="C68" s="93"/>
      <c r="D68" s="93"/>
      <c r="E68" s="93"/>
      <c r="F68" s="93"/>
      <c r="G68" s="93"/>
      <c r="H68" s="93"/>
      <c r="I68" s="94"/>
      <c r="J68" s="21">
        <f t="shared" ref="J68:P68" si="10">SUM(J63:J67)</f>
        <v>30</v>
      </c>
      <c r="K68" s="21">
        <f t="shared" si="10"/>
        <v>6</v>
      </c>
      <c r="L68" s="21">
        <f t="shared" si="10"/>
        <v>8</v>
      </c>
      <c r="M68" s="21">
        <f t="shared" si="10"/>
        <v>0</v>
      </c>
      <c r="N68" s="21">
        <f t="shared" si="10"/>
        <v>14</v>
      </c>
      <c r="O68" s="21">
        <f t="shared" si="10"/>
        <v>41</v>
      </c>
      <c r="P68" s="21">
        <f t="shared" si="10"/>
        <v>55</v>
      </c>
      <c r="Q68" s="21">
        <f>COUNTIF(Q63:Q67,"E")</f>
        <v>4</v>
      </c>
      <c r="R68" s="21">
        <f>COUNTIF(R63:R67,"C")</f>
        <v>1</v>
      </c>
      <c r="S68" s="21">
        <f>COUNTIF(S63:S67,"VP")</f>
        <v>0</v>
      </c>
      <c r="T68" s="49">
        <f>COUNTA(T63:T67)</f>
        <v>5</v>
      </c>
      <c r="U68" s="228" t="str">
        <f>IF(Q68&gt;=SUM(R68:S68),"Corect","E trebuie să fie cel puțin egal cu C+VP")</f>
        <v>Corect</v>
      </c>
      <c r="V68" s="229"/>
      <c r="W68" s="229"/>
    </row>
    <row r="69" spans="1:23" ht="21.75" customHeight="1"/>
    <row r="70" spans="1:23" ht="18.75" customHeight="1">
      <c r="A70" s="80" t="s">
        <v>45</v>
      </c>
      <c r="B70" s="80"/>
      <c r="C70" s="80"/>
      <c r="D70" s="80"/>
      <c r="E70" s="80"/>
      <c r="F70" s="80"/>
      <c r="G70" s="80"/>
      <c r="H70" s="80"/>
      <c r="I70" s="80"/>
      <c r="J70" s="80"/>
      <c r="K70" s="80"/>
      <c r="L70" s="80"/>
      <c r="M70" s="80"/>
      <c r="N70" s="80"/>
      <c r="O70" s="80"/>
      <c r="P70" s="80"/>
      <c r="Q70" s="80"/>
      <c r="R70" s="80"/>
      <c r="S70" s="80"/>
      <c r="T70" s="80"/>
    </row>
    <row r="71" spans="1:23" ht="24.75" customHeight="1">
      <c r="A71" s="88" t="s">
        <v>27</v>
      </c>
      <c r="B71" s="95" t="s">
        <v>26</v>
      </c>
      <c r="C71" s="96"/>
      <c r="D71" s="96"/>
      <c r="E71" s="96"/>
      <c r="F71" s="96"/>
      <c r="G71" s="96"/>
      <c r="H71" s="96"/>
      <c r="I71" s="97"/>
      <c r="J71" s="81" t="s">
        <v>40</v>
      </c>
      <c r="K71" s="83" t="s">
        <v>24</v>
      </c>
      <c r="L71" s="84"/>
      <c r="M71" s="85"/>
      <c r="N71" s="83" t="s">
        <v>41</v>
      </c>
      <c r="O71" s="86"/>
      <c r="P71" s="87"/>
      <c r="Q71" s="83" t="s">
        <v>23</v>
      </c>
      <c r="R71" s="84"/>
      <c r="S71" s="85"/>
      <c r="T71" s="91" t="s">
        <v>22</v>
      </c>
    </row>
    <row r="72" spans="1:23">
      <c r="A72" s="89"/>
      <c r="B72" s="98"/>
      <c r="C72" s="99"/>
      <c r="D72" s="99"/>
      <c r="E72" s="99"/>
      <c r="F72" s="99"/>
      <c r="G72" s="99"/>
      <c r="H72" s="99"/>
      <c r="I72" s="100"/>
      <c r="J72" s="82"/>
      <c r="K72" s="5" t="s">
        <v>28</v>
      </c>
      <c r="L72" s="5" t="s">
        <v>29</v>
      </c>
      <c r="M72" s="5" t="s">
        <v>30</v>
      </c>
      <c r="N72" s="5" t="s">
        <v>34</v>
      </c>
      <c r="O72" s="5" t="s">
        <v>7</v>
      </c>
      <c r="P72" s="5" t="s">
        <v>31</v>
      </c>
      <c r="Q72" s="5" t="s">
        <v>32</v>
      </c>
      <c r="R72" s="5" t="s">
        <v>28</v>
      </c>
      <c r="S72" s="5" t="s">
        <v>33</v>
      </c>
      <c r="T72" s="82"/>
    </row>
    <row r="73" spans="1:23">
      <c r="A73" s="45" t="s">
        <v>138</v>
      </c>
      <c r="B73" s="77" t="s">
        <v>142</v>
      </c>
      <c r="C73" s="78"/>
      <c r="D73" s="78"/>
      <c r="E73" s="78"/>
      <c r="F73" s="78"/>
      <c r="G73" s="78"/>
      <c r="H73" s="78"/>
      <c r="I73" s="79"/>
      <c r="J73" s="11">
        <v>8</v>
      </c>
      <c r="K73" s="11">
        <v>2</v>
      </c>
      <c r="L73" s="11">
        <v>2</v>
      </c>
      <c r="M73" s="11">
        <v>0</v>
      </c>
      <c r="N73" s="18">
        <f>K73+L73+M73</f>
        <v>4</v>
      </c>
      <c r="O73" s="19">
        <f>P73-N73</f>
        <v>10</v>
      </c>
      <c r="P73" s="19">
        <f>ROUND(PRODUCT(J73,25)/14,0)</f>
        <v>14</v>
      </c>
      <c r="Q73" s="23" t="s">
        <v>32</v>
      </c>
      <c r="R73" s="11"/>
      <c r="S73" s="24"/>
      <c r="T73" s="11" t="s">
        <v>95</v>
      </c>
    </row>
    <row r="74" spans="1:23">
      <c r="A74" s="30" t="s">
        <v>139</v>
      </c>
      <c r="B74" s="77" t="s">
        <v>143</v>
      </c>
      <c r="C74" s="78"/>
      <c r="D74" s="78"/>
      <c r="E74" s="78"/>
      <c r="F74" s="78"/>
      <c r="G74" s="78"/>
      <c r="H74" s="78"/>
      <c r="I74" s="79"/>
      <c r="J74" s="11">
        <v>8</v>
      </c>
      <c r="K74" s="11">
        <v>2</v>
      </c>
      <c r="L74" s="11">
        <v>2</v>
      </c>
      <c r="M74" s="11">
        <v>0</v>
      </c>
      <c r="N74" s="18">
        <f t="shared" ref="N74:N76" si="11">K74+L74+M74</f>
        <v>4</v>
      </c>
      <c r="O74" s="19">
        <f t="shared" ref="O74:O76" si="12">P74-N74</f>
        <v>10</v>
      </c>
      <c r="P74" s="19">
        <f t="shared" ref="P74:P76" si="13">ROUND(PRODUCT(J74,25)/14,0)</f>
        <v>14</v>
      </c>
      <c r="Q74" s="23" t="s">
        <v>32</v>
      </c>
      <c r="R74" s="11"/>
      <c r="S74" s="24"/>
      <c r="T74" s="11" t="s">
        <v>94</v>
      </c>
    </row>
    <row r="75" spans="1:23">
      <c r="A75" s="30" t="s">
        <v>140</v>
      </c>
      <c r="B75" s="77" t="s">
        <v>144</v>
      </c>
      <c r="C75" s="78"/>
      <c r="D75" s="78"/>
      <c r="E75" s="78"/>
      <c r="F75" s="78"/>
      <c r="G75" s="78"/>
      <c r="H75" s="78"/>
      <c r="I75" s="79"/>
      <c r="J75" s="11">
        <v>7</v>
      </c>
      <c r="K75" s="11">
        <v>0</v>
      </c>
      <c r="L75" s="11">
        <v>0</v>
      </c>
      <c r="M75" s="11">
        <v>3</v>
      </c>
      <c r="N75" s="18">
        <f t="shared" si="11"/>
        <v>3</v>
      </c>
      <c r="O75" s="19">
        <f t="shared" si="12"/>
        <v>10</v>
      </c>
      <c r="P75" s="19">
        <f t="shared" si="13"/>
        <v>13</v>
      </c>
      <c r="Q75" s="23"/>
      <c r="R75" s="11"/>
      <c r="S75" s="24" t="s">
        <v>33</v>
      </c>
      <c r="T75" s="11" t="s">
        <v>94</v>
      </c>
    </row>
    <row r="76" spans="1:23">
      <c r="A76" s="30" t="s">
        <v>141</v>
      </c>
      <c r="B76" s="77" t="s">
        <v>145</v>
      </c>
      <c r="C76" s="78"/>
      <c r="D76" s="78"/>
      <c r="E76" s="78"/>
      <c r="F76" s="78"/>
      <c r="G76" s="78"/>
      <c r="H76" s="78"/>
      <c r="I76" s="79"/>
      <c r="J76" s="11">
        <v>7</v>
      </c>
      <c r="K76" s="11">
        <v>0</v>
      </c>
      <c r="L76" s="11">
        <v>0</v>
      </c>
      <c r="M76" s="11">
        <v>3</v>
      </c>
      <c r="N76" s="18">
        <f t="shared" si="11"/>
        <v>3</v>
      </c>
      <c r="O76" s="19">
        <f t="shared" si="12"/>
        <v>10</v>
      </c>
      <c r="P76" s="19">
        <f t="shared" si="13"/>
        <v>13</v>
      </c>
      <c r="Q76" s="23"/>
      <c r="R76" s="11"/>
      <c r="S76" s="24" t="s">
        <v>33</v>
      </c>
      <c r="T76" s="11" t="s">
        <v>94</v>
      </c>
    </row>
    <row r="77" spans="1:23">
      <c r="A77" s="21" t="s">
        <v>25</v>
      </c>
      <c r="B77" s="92"/>
      <c r="C77" s="93"/>
      <c r="D77" s="93"/>
      <c r="E77" s="93"/>
      <c r="F77" s="93"/>
      <c r="G77" s="93"/>
      <c r="H77" s="93"/>
      <c r="I77" s="94"/>
      <c r="J77" s="21">
        <f t="shared" ref="J77:P77" si="14">SUM(J73:J76)</f>
        <v>30</v>
      </c>
      <c r="K77" s="21">
        <f t="shared" si="14"/>
        <v>4</v>
      </c>
      <c r="L77" s="21">
        <f t="shared" si="14"/>
        <v>4</v>
      </c>
      <c r="M77" s="21">
        <f t="shared" si="14"/>
        <v>6</v>
      </c>
      <c r="N77" s="21">
        <f t="shared" si="14"/>
        <v>14</v>
      </c>
      <c r="O77" s="21">
        <f t="shared" si="14"/>
        <v>40</v>
      </c>
      <c r="P77" s="21">
        <f t="shared" si="14"/>
        <v>54</v>
      </c>
      <c r="Q77" s="21">
        <f>COUNTIF(Q73:Q76,"E")</f>
        <v>2</v>
      </c>
      <c r="R77" s="21">
        <f>COUNTIF(R73:R76,"C")</f>
        <v>0</v>
      </c>
      <c r="S77" s="21">
        <f>COUNTIF(S73:S76,"VP")</f>
        <v>2</v>
      </c>
      <c r="T77" s="49">
        <f>COUNTA(T73:T76)</f>
        <v>4</v>
      </c>
      <c r="U77" s="228" t="str">
        <f>IF(Q77&gt;=SUM(R77:S77),"Corect","E trebuie să fie cel puțin egal cu C+VP")</f>
        <v>Corect</v>
      </c>
      <c r="V77" s="229"/>
      <c r="W77" s="229"/>
    </row>
    <row r="78" spans="1:23" ht="9" customHeight="1"/>
    <row r="79" spans="1:23">
      <c r="B79" s="2"/>
      <c r="C79" s="2"/>
      <c r="D79" s="2"/>
      <c r="E79" s="2"/>
      <c r="F79" s="2"/>
      <c r="G79" s="2"/>
      <c r="M79" s="8"/>
      <c r="N79" s="8"/>
      <c r="O79" s="8"/>
      <c r="P79" s="8"/>
      <c r="Q79" s="8"/>
      <c r="R79" s="8"/>
      <c r="S79" s="8"/>
    </row>
    <row r="82" spans="1:25" ht="19.5" customHeight="1">
      <c r="A82" s="90" t="s">
        <v>46</v>
      </c>
      <c r="B82" s="90"/>
      <c r="C82" s="90"/>
      <c r="D82" s="90"/>
      <c r="E82" s="90"/>
      <c r="F82" s="90"/>
      <c r="G82" s="90"/>
      <c r="H82" s="90"/>
      <c r="I82" s="90"/>
      <c r="J82" s="90"/>
      <c r="K82" s="90"/>
      <c r="L82" s="90"/>
      <c r="M82" s="90"/>
      <c r="N82" s="90"/>
      <c r="O82" s="90"/>
      <c r="P82" s="90"/>
      <c r="Q82" s="90"/>
      <c r="R82" s="90"/>
      <c r="S82" s="90"/>
      <c r="T82" s="90"/>
    </row>
    <row r="83" spans="1:25" ht="27.75" customHeight="1">
      <c r="A83" s="88" t="s">
        <v>27</v>
      </c>
      <c r="B83" s="95" t="s">
        <v>26</v>
      </c>
      <c r="C83" s="96"/>
      <c r="D83" s="96"/>
      <c r="E83" s="96"/>
      <c r="F83" s="96"/>
      <c r="G83" s="96"/>
      <c r="H83" s="96"/>
      <c r="I83" s="97"/>
      <c r="J83" s="81" t="s">
        <v>40</v>
      </c>
      <c r="K83" s="75" t="s">
        <v>24</v>
      </c>
      <c r="L83" s="75"/>
      <c r="M83" s="75"/>
      <c r="N83" s="75" t="s">
        <v>41</v>
      </c>
      <c r="O83" s="170"/>
      <c r="P83" s="170"/>
      <c r="Q83" s="75" t="s">
        <v>23</v>
      </c>
      <c r="R83" s="75"/>
      <c r="S83" s="75"/>
      <c r="T83" s="75" t="s">
        <v>22</v>
      </c>
    </row>
    <row r="84" spans="1:25" ht="12.75" customHeight="1">
      <c r="A84" s="89"/>
      <c r="B84" s="98"/>
      <c r="C84" s="99"/>
      <c r="D84" s="99"/>
      <c r="E84" s="99"/>
      <c r="F84" s="99"/>
      <c r="G84" s="99"/>
      <c r="H84" s="99"/>
      <c r="I84" s="100"/>
      <c r="J84" s="82"/>
      <c r="K84" s="5" t="s">
        <v>28</v>
      </c>
      <c r="L84" s="5" t="s">
        <v>29</v>
      </c>
      <c r="M84" s="5" t="s">
        <v>30</v>
      </c>
      <c r="N84" s="5" t="s">
        <v>34</v>
      </c>
      <c r="O84" s="5" t="s">
        <v>7</v>
      </c>
      <c r="P84" s="5" t="s">
        <v>31</v>
      </c>
      <c r="Q84" s="5" t="s">
        <v>32</v>
      </c>
      <c r="R84" s="5" t="s">
        <v>28</v>
      </c>
      <c r="S84" s="5" t="s">
        <v>33</v>
      </c>
      <c r="T84" s="75"/>
    </row>
    <row r="85" spans="1:25">
      <c r="A85" s="167" t="s">
        <v>146</v>
      </c>
      <c r="B85" s="168"/>
      <c r="C85" s="168"/>
      <c r="D85" s="168"/>
      <c r="E85" s="168"/>
      <c r="F85" s="168"/>
      <c r="G85" s="168"/>
      <c r="H85" s="168"/>
      <c r="I85" s="168"/>
      <c r="J85" s="168"/>
      <c r="K85" s="168"/>
      <c r="L85" s="168"/>
      <c r="M85" s="168"/>
      <c r="N85" s="168"/>
      <c r="O85" s="168"/>
      <c r="P85" s="168"/>
      <c r="Q85" s="168"/>
      <c r="R85" s="168"/>
      <c r="S85" s="168"/>
      <c r="T85" s="169"/>
    </row>
    <row r="86" spans="1:25">
      <c r="A86" s="31" t="s">
        <v>147</v>
      </c>
      <c r="B86" s="137" t="s">
        <v>152</v>
      </c>
      <c r="C86" s="138"/>
      <c r="D86" s="138"/>
      <c r="E86" s="138"/>
      <c r="F86" s="138"/>
      <c r="G86" s="138"/>
      <c r="H86" s="138"/>
      <c r="I86" s="139"/>
      <c r="J86" s="25">
        <v>7</v>
      </c>
      <c r="K86" s="25">
        <v>1</v>
      </c>
      <c r="L86" s="25">
        <v>2</v>
      </c>
      <c r="M86" s="25">
        <v>0</v>
      </c>
      <c r="N86" s="19">
        <f>K86+L86+M86</f>
        <v>3</v>
      </c>
      <c r="O86" s="19">
        <f>P86-N86</f>
        <v>10</v>
      </c>
      <c r="P86" s="19">
        <f>ROUND(PRODUCT(J86,25)/14,0)</f>
        <v>13</v>
      </c>
      <c r="Q86" s="25"/>
      <c r="R86" s="25" t="s">
        <v>28</v>
      </c>
      <c r="S86" s="26"/>
      <c r="T86" s="11" t="s">
        <v>94</v>
      </c>
      <c r="U86" s="236" t="s">
        <v>87</v>
      </c>
      <c r="V86" s="117"/>
      <c r="W86" s="117"/>
      <c r="X86" s="117"/>
      <c r="Y86" s="117"/>
    </row>
    <row r="87" spans="1:25" s="65" customFormat="1" ht="14.4">
      <c r="A87" s="33" t="s">
        <v>151</v>
      </c>
      <c r="B87" s="140" t="s">
        <v>156</v>
      </c>
      <c r="C87" s="102"/>
      <c r="D87" s="102"/>
      <c r="E87" s="102"/>
      <c r="F87" s="102"/>
      <c r="G87" s="102"/>
      <c r="H87" s="102"/>
      <c r="I87" s="103"/>
      <c r="J87" s="25">
        <v>7</v>
      </c>
      <c r="K87" s="25">
        <v>1</v>
      </c>
      <c r="L87" s="25">
        <v>2</v>
      </c>
      <c r="M87" s="25">
        <v>0</v>
      </c>
      <c r="N87" s="19">
        <f t="shared" ref="N87:N91" si="15">K87+L87+M87</f>
        <v>3</v>
      </c>
      <c r="O87" s="19">
        <f t="shared" ref="O87:O92" si="16">P87-N87</f>
        <v>10</v>
      </c>
      <c r="P87" s="19">
        <f t="shared" ref="P87:P96" si="17">ROUND(PRODUCT(J87,25)/14,0)</f>
        <v>13</v>
      </c>
      <c r="Q87" s="25"/>
      <c r="R87" s="25" t="s">
        <v>28</v>
      </c>
      <c r="S87" s="26"/>
      <c r="T87" s="11" t="s">
        <v>94</v>
      </c>
      <c r="U87" s="236"/>
      <c r="V87" s="117"/>
      <c r="W87" s="117"/>
      <c r="X87" s="117"/>
      <c r="Y87" s="117"/>
    </row>
    <row r="88" spans="1:25" s="65" customFormat="1">
      <c r="A88" s="33" t="s">
        <v>150</v>
      </c>
      <c r="B88" s="137" t="s">
        <v>155</v>
      </c>
      <c r="C88" s="138"/>
      <c r="D88" s="138"/>
      <c r="E88" s="138"/>
      <c r="F88" s="138"/>
      <c r="G88" s="138"/>
      <c r="H88" s="138"/>
      <c r="I88" s="139"/>
      <c r="J88" s="25">
        <v>7</v>
      </c>
      <c r="K88" s="25">
        <v>1</v>
      </c>
      <c r="L88" s="25">
        <v>2</v>
      </c>
      <c r="M88" s="25">
        <v>0</v>
      </c>
      <c r="N88" s="19">
        <v>3</v>
      </c>
      <c r="O88" s="19">
        <v>10</v>
      </c>
      <c r="P88" s="19">
        <v>13</v>
      </c>
      <c r="Q88" s="25"/>
      <c r="R88" s="25" t="s">
        <v>28</v>
      </c>
      <c r="S88" s="26"/>
      <c r="T88" s="11" t="s">
        <v>94</v>
      </c>
      <c r="U88" s="236"/>
      <c r="V88" s="117"/>
      <c r="W88" s="117"/>
      <c r="X88" s="117"/>
      <c r="Y88" s="117"/>
    </row>
    <row r="89" spans="1:25">
      <c r="A89" s="31" t="s">
        <v>148</v>
      </c>
      <c r="B89" s="137" t="s">
        <v>153</v>
      </c>
      <c r="C89" s="138"/>
      <c r="D89" s="138"/>
      <c r="E89" s="138"/>
      <c r="F89" s="138"/>
      <c r="G89" s="138"/>
      <c r="H89" s="138"/>
      <c r="I89" s="139"/>
      <c r="J89" s="25">
        <v>7</v>
      </c>
      <c r="K89" s="25">
        <v>1</v>
      </c>
      <c r="L89" s="25">
        <v>2</v>
      </c>
      <c r="M89" s="25">
        <v>0</v>
      </c>
      <c r="N89" s="19">
        <f t="shared" ref="N89:N110" si="18">K89+L89+M89</f>
        <v>3</v>
      </c>
      <c r="O89" s="19">
        <f t="shared" ref="O89:O110" si="19">P89-N89</f>
        <v>10</v>
      </c>
      <c r="P89" s="19">
        <f t="shared" ref="P89:P112" si="20">ROUND(PRODUCT(J89,25)/14,0)</f>
        <v>13</v>
      </c>
      <c r="Q89" s="25"/>
      <c r="R89" s="25" t="s">
        <v>28</v>
      </c>
      <c r="S89" s="26"/>
      <c r="T89" s="11" t="s">
        <v>94</v>
      </c>
      <c r="U89" s="236"/>
      <c r="V89" s="117"/>
      <c r="W89" s="117"/>
      <c r="X89" s="117"/>
      <c r="Y89" s="117"/>
    </row>
    <row r="90" spans="1:25">
      <c r="A90" s="33" t="s">
        <v>149</v>
      </c>
      <c r="B90" s="137" t="s">
        <v>154</v>
      </c>
      <c r="C90" s="138"/>
      <c r="D90" s="138"/>
      <c r="E90" s="138"/>
      <c r="F90" s="138"/>
      <c r="G90" s="138"/>
      <c r="H90" s="138"/>
      <c r="I90" s="139"/>
      <c r="J90" s="25">
        <v>7</v>
      </c>
      <c r="K90" s="25">
        <v>1</v>
      </c>
      <c r="L90" s="25">
        <v>2</v>
      </c>
      <c r="M90" s="25">
        <v>0</v>
      </c>
      <c r="N90" s="19">
        <f t="shared" si="15"/>
        <v>3</v>
      </c>
      <c r="O90" s="19">
        <f t="shared" si="16"/>
        <v>10</v>
      </c>
      <c r="P90" s="19">
        <f t="shared" si="17"/>
        <v>13</v>
      </c>
      <c r="Q90" s="25"/>
      <c r="R90" s="25" t="s">
        <v>28</v>
      </c>
      <c r="S90" s="26"/>
      <c r="T90" s="11" t="s">
        <v>94</v>
      </c>
      <c r="U90" s="236"/>
      <c r="V90" s="117"/>
      <c r="W90" s="117"/>
      <c r="X90" s="117"/>
      <c r="Y90" s="117"/>
    </row>
    <row r="91" spans="1:25" s="65" customFormat="1" ht="14.4">
      <c r="A91" s="33" t="s">
        <v>182</v>
      </c>
      <c r="B91" s="140" t="s">
        <v>183</v>
      </c>
      <c r="C91" s="102"/>
      <c r="D91" s="102"/>
      <c r="E91" s="102"/>
      <c r="F91" s="102"/>
      <c r="G91" s="102"/>
      <c r="H91" s="102"/>
      <c r="I91" s="103"/>
      <c r="J91" s="25">
        <v>7</v>
      </c>
      <c r="K91" s="25">
        <v>1</v>
      </c>
      <c r="L91" s="25">
        <v>2</v>
      </c>
      <c r="M91" s="25">
        <v>0</v>
      </c>
      <c r="N91" s="19">
        <f t="shared" si="15"/>
        <v>3</v>
      </c>
      <c r="O91" s="19">
        <f t="shared" si="16"/>
        <v>10</v>
      </c>
      <c r="P91" s="19">
        <f t="shared" si="17"/>
        <v>13</v>
      </c>
      <c r="Q91" s="25"/>
      <c r="R91" s="25"/>
      <c r="S91" s="26" t="s">
        <v>33</v>
      </c>
      <c r="T91" s="11" t="s">
        <v>94</v>
      </c>
      <c r="U91" s="236"/>
      <c r="V91" s="117"/>
      <c r="W91" s="117"/>
      <c r="X91" s="117"/>
      <c r="Y91" s="117"/>
    </row>
    <row r="92" spans="1:25" s="65" customFormat="1" ht="14.4">
      <c r="A92" s="33" t="s">
        <v>184</v>
      </c>
      <c r="B92" s="140" t="s">
        <v>185</v>
      </c>
      <c r="C92" s="102"/>
      <c r="D92" s="102"/>
      <c r="E92" s="102"/>
      <c r="F92" s="102"/>
      <c r="G92" s="102"/>
      <c r="H92" s="102"/>
      <c r="I92" s="103"/>
      <c r="J92" s="25">
        <v>7</v>
      </c>
      <c r="K92" s="25">
        <v>1</v>
      </c>
      <c r="L92" s="25">
        <v>2</v>
      </c>
      <c r="M92" s="25">
        <v>0</v>
      </c>
      <c r="N92" s="19">
        <v>3</v>
      </c>
      <c r="O92" s="19">
        <f t="shared" si="16"/>
        <v>10</v>
      </c>
      <c r="P92" s="19">
        <f t="shared" si="17"/>
        <v>13</v>
      </c>
      <c r="Q92" s="25"/>
      <c r="R92" s="25" t="s">
        <v>28</v>
      </c>
      <c r="S92" s="26"/>
      <c r="T92" s="11" t="s">
        <v>94</v>
      </c>
      <c r="U92" s="236"/>
      <c r="V92" s="117"/>
      <c r="W92" s="117"/>
      <c r="X92" s="117"/>
      <c r="Y92" s="117"/>
    </row>
    <row r="93" spans="1:25" s="65" customFormat="1" ht="14.4">
      <c r="A93" s="33" t="s">
        <v>186</v>
      </c>
      <c r="B93" s="140" t="s">
        <v>187</v>
      </c>
      <c r="C93" s="102"/>
      <c r="D93" s="102"/>
      <c r="E93" s="102"/>
      <c r="F93" s="102"/>
      <c r="G93" s="102"/>
      <c r="H93" s="102"/>
      <c r="I93" s="103"/>
      <c r="J93" s="25">
        <v>7</v>
      </c>
      <c r="K93" s="25">
        <v>1</v>
      </c>
      <c r="L93" s="25">
        <v>2</v>
      </c>
      <c r="M93" s="25">
        <v>0</v>
      </c>
      <c r="N93" s="19">
        <v>3</v>
      </c>
      <c r="O93" s="19">
        <v>10</v>
      </c>
      <c r="P93" s="19">
        <f t="shared" si="17"/>
        <v>13</v>
      </c>
      <c r="Q93" s="25"/>
      <c r="R93" s="25" t="s">
        <v>28</v>
      </c>
      <c r="S93" s="26"/>
      <c r="T93" s="11" t="s">
        <v>94</v>
      </c>
      <c r="U93" s="236"/>
      <c r="V93" s="117"/>
      <c r="W93" s="117"/>
      <c r="X93" s="117"/>
      <c r="Y93" s="117"/>
    </row>
    <row r="94" spans="1:25" s="65" customFormat="1" ht="14.4">
      <c r="A94" s="33" t="s">
        <v>188</v>
      </c>
      <c r="B94" s="140" t="s">
        <v>189</v>
      </c>
      <c r="C94" s="102"/>
      <c r="D94" s="102"/>
      <c r="E94" s="102"/>
      <c r="F94" s="102"/>
      <c r="G94" s="102"/>
      <c r="H94" s="102"/>
      <c r="I94" s="103"/>
      <c r="J94" s="25">
        <v>7</v>
      </c>
      <c r="K94" s="25">
        <v>1</v>
      </c>
      <c r="L94" s="25">
        <v>2</v>
      </c>
      <c r="M94" s="25">
        <v>0</v>
      </c>
      <c r="N94" s="19">
        <v>3</v>
      </c>
      <c r="O94" s="19">
        <v>10</v>
      </c>
      <c r="P94" s="19">
        <f t="shared" si="17"/>
        <v>13</v>
      </c>
      <c r="Q94" s="25"/>
      <c r="R94" s="25" t="s">
        <v>28</v>
      </c>
      <c r="S94" s="26"/>
      <c r="T94" s="11" t="s">
        <v>94</v>
      </c>
      <c r="U94" s="236"/>
      <c r="V94" s="117"/>
      <c r="W94" s="117"/>
      <c r="X94" s="117"/>
      <c r="Y94" s="117"/>
    </row>
    <row r="95" spans="1:25" s="65" customFormat="1" ht="14.4">
      <c r="A95" s="33" t="s">
        <v>190</v>
      </c>
      <c r="B95" s="140" t="s">
        <v>191</v>
      </c>
      <c r="C95" s="102"/>
      <c r="D95" s="102"/>
      <c r="E95" s="102"/>
      <c r="F95" s="102"/>
      <c r="G95" s="102"/>
      <c r="H95" s="102"/>
      <c r="I95" s="103"/>
      <c r="J95" s="25">
        <v>7</v>
      </c>
      <c r="K95" s="25">
        <v>1</v>
      </c>
      <c r="L95" s="25">
        <v>2</v>
      </c>
      <c r="M95" s="25">
        <v>0</v>
      </c>
      <c r="N95" s="19">
        <v>3</v>
      </c>
      <c r="O95" s="19">
        <v>10</v>
      </c>
      <c r="P95" s="19">
        <f t="shared" si="17"/>
        <v>13</v>
      </c>
      <c r="Q95" s="25"/>
      <c r="R95" s="25" t="s">
        <v>28</v>
      </c>
      <c r="S95" s="26"/>
      <c r="T95" s="11" t="s">
        <v>94</v>
      </c>
      <c r="U95" s="236"/>
      <c r="V95" s="117"/>
      <c r="W95" s="117"/>
      <c r="X95" s="117"/>
      <c r="Y95" s="117"/>
    </row>
    <row r="96" spans="1:25">
      <c r="A96" s="33" t="s">
        <v>192</v>
      </c>
      <c r="B96" s="137" t="s">
        <v>193</v>
      </c>
      <c r="C96" s="138"/>
      <c r="D96" s="138"/>
      <c r="E96" s="138"/>
      <c r="F96" s="138"/>
      <c r="G96" s="138"/>
      <c r="H96" s="138"/>
      <c r="I96" s="139"/>
      <c r="J96" s="25">
        <v>7</v>
      </c>
      <c r="K96" s="25">
        <v>1</v>
      </c>
      <c r="L96" s="25">
        <v>2</v>
      </c>
      <c r="M96" s="25">
        <v>0</v>
      </c>
      <c r="N96" s="19">
        <v>3</v>
      </c>
      <c r="O96" s="19">
        <v>10</v>
      </c>
      <c r="P96" s="19">
        <f t="shared" si="17"/>
        <v>13</v>
      </c>
      <c r="Q96" s="25"/>
      <c r="R96" s="25" t="s">
        <v>28</v>
      </c>
      <c r="S96" s="26"/>
      <c r="T96" s="11" t="s">
        <v>94</v>
      </c>
      <c r="U96" s="236"/>
      <c r="V96" s="117"/>
      <c r="W96" s="117"/>
      <c r="X96" s="117"/>
      <c r="Y96" s="117"/>
    </row>
    <row r="97" spans="1:25">
      <c r="A97" s="143" t="s">
        <v>165</v>
      </c>
      <c r="B97" s="144"/>
      <c r="C97" s="144"/>
      <c r="D97" s="144"/>
      <c r="E97" s="144"/>
      <c r="F97" s="144"/>
      <c r="G97" s="144"/>
      <c r="H97" s="144"/>
      <c r="I97" s="144"/>
      <c r="J97" s="144"/>
      <c r="K97" s="144"/>
      <c r="L97" s="144"/>
      <c r="M97" s="144"/>
      <c r="N97" s="144"/>
      <c r="O97" s="144"/>
      <c r="P97" s="144"/>
      <c r="Q97" s="144"/>
      <c r="R97" s="144"/>
      <c r="S97" s="144"/>
      <c r="T97" s="145"/>
      <c r="U97" s="237" t="s">
        <v>88</v>
      </c>
      <c r="V97" s="238"/>
      <c r="W97" s="238"/>
      <c r="X97" s="238"/>
      <c r="Y97" s="239"/>
    </row>
    <row r="98" spans="1:25" ht="25.5" customHeight="1">
      <c r="A98" s="31" t="s">
        <v>157</v>
      </c>
      <c r="B98" s="140" t="s">
        <v>162</v>
      </c>
      <c r="C98" s="141"/>
      <c r="D98" s="141"/>
      <c r="E98" s="141"/>
      <c r="F98" s="141"/>
      <c r="G98" s="141"/>
      <c r="H98" s="141"/>
      <c r="I98" s="142"/>
      <c r="J98" s="25">
        <v>7</v>
      </c>
      <c r="K98" s="25">
        <v>1</v>
      </c>
      <c r="L98" s="25">
        <v>2</v>
      </c>
      <c r="M98" s="25">
        <v>0</v>
      </c>
      <c r="N98" s="19">
        <f t="shared" si="18"/>
        <v>3</v>
      </c>
      <c r="O98" s="19">
        <f t="shared" si="19"/>
        <v>10</v>
      </c>
      <c r="P98" s="19">
        <f t="shared" si="20"/>
        <v>13</v>
      </c>
      <c r="Q98" s="25"/>
      <c r="R98" s="25" t="s">
        <v>28</v>
      </c>
      <c r="S98" s="26"/>
      <c r="T98" s="11" t="s">
        <v>94</v>
      </c>
      <c r="U98" s="237"/>
      <c r="V98" s="238"/>
      <c r="W98" s="238"/>
      <c r="X98" s="238"/>
      <c r="Y98" s="239"/>
    </row>
    <row r="99" spans="1:25" s="65" customFormat="1" ht="25.5" customHeight="1">
      <c r="A99" s="33" t="s">
        <v>161</v>
      </c>
      <c r="B99" s="137" t="s">
        <v>156</v>
      </c>
      <c r="C99" s="138"/>
      <c r="D99" s="138"/>
      <c r="E99" s="138"/>
      <c r="F99" s="138"/>
      <c r="G99" s="138"/>
      <c r="H99" s="138"/>
      <c r="I99" s="139"/>
      <c r="J99" s="25">
        <v>7</v>
      </c>
      <c r="K99" s="25">
        <v>1</v>
      </c>
      <c r="L99" s="25">
        <v>2</v>
      </c>
      <c r="M99" s="25">
        <v>0</v>
      </c>
      <c r="N99" s="19">
        <v>3</v>
      </c>
      <c r="O99" s="19">
        <v>10</v>
      </c>
      <c r="P99" s="19">
        <f t="shared" si="20"/>
        <v>13</v>
      </c>
      <c r="Q99" s="25"/>
      <c r="R99" s="25" t="s">
        <v>28</v>
      </c>
      <c r="S99" s="26"/>
      <c r="T99" s="11" t="s">
        <v>94</v>
      </c>
      <c r="U99" s="237"/>
      <c r="V99" s="238"/>
      <c r="W99" s="238"/>
      <c r="X99" s="238"/>
      <c r="Y99" s="239"/>
    </row>
    <row r="100" spans="1:25" s="65" customFormat="1" ht="25.5" customHeight="1">
      <c r="A100" s="33" t="s">
        <v>160</v>
      </c>
      <c r="B100" s="137" t="s">
        <v>164</v>
      </c>
      <c r="C100" s="138"/>
      <c r="D100" s="138"/>
      <c r="E100" s="138"/>
      <c r="F100" s="138"/>
      <c r="G100" s="138"/>
      <c r="H100" s="138"/>
      <c r="I100" s="139"/>
      <c r="J100" s="25">
        <v>7</v>
      </c>
      <c r="K100" s="25">
        <v>1</v>
      </c>
      <c r="L100" s="25">
        <v>2</v>
      </c>
      <c r="M100" s="25">
        <v>0</v>
      </c>
      <c r="N100" s="19">
        <v>3</v>
      </c>
      <c r="O100" s="19">
        <v>10</v>
      </c>
      <c r="P100" s="19">
        <f t="shared" si="20"/>
        <v>13</v>
      </c>
      <c r="Q100" s="25"/>
      <c r="R100" s="25" t="s">
        <v>28</v>
      </c>
      <c r="S100" s="26"/>
      <c r="T100" s="11" t="s">
        <v>94</v>
      </c>
      <c r="U100" s="237"/>
      <c r="V100" s="238"/>
      <c r="W100" s="238"/>
      <c r="X100" s="238"/>
      <c r="Y100" s="239"/>
    </row>
    <row r="101" spans="1:25" ht="29.4" customHeight="1">
      <c r="A101" s="33" t="s">
        <v>158</v>
      </c>
      <c r="B101" s="140" t="s">
        <v>163</v>
      </c>
      <c r="C101" s="141"/>
      <c r="D101" s="141"/>
      <c r="E101" s="141"/>
      <c r="F101" s="141"/>
      <c r="G101" s="141"/>
      <c r="H101" s="141"/>
      <c r="I101" s="142"/>
      <c r="J101" s="25">
        <v>7</v>
      </c>
      <c r="K101" s="25">
        <v>1</v>
      </c>
      <c r="L101" s="25">
        <v>2</v>
      </c>
      <c r="M101" s="25">
        <v>0</v>
      </c>
      <c r="N101" s="19">
        <f t="shared" ref="N101:N102" si="21">K101+L101+M101</f>
        <v>3</v>
      </c>
      <c r="O101" s="19">
        <f t="shared" ref="O101:O102" si="22">P101-N101</f>
        <v>10</v>
      </c>
      <c r="P101" s="19">
        <f t="shared" ref="P101:P107" si="23">ROUND(PRODUCT(J101,25)/14,0)</f>
        <v>13</v>
      </c>
      <c r="Q101" s="25"/>
      <c r="R101" s="25" t="s">
        <v>28</v>
      </c>
      <c r="S101" s="26"/>
      <c r="T101" s="11" t="s">
        <v>94</v>
      </c>
      <c r="U101" s="237"/>
      <c r="V101" s="238"/>
      <c r="W101" s="238"/>
      <c r="X101" s="238"/>
      <c r="Y101" s="239"/>
    </row>
    <row r="102" spans="1:25">
      <c r="A102" s="33" t="s">
        <v>159</v>
      </c>
      <c r="B102" s="137" t="s">
        <v>218</v>
      </c>
      <c r="C102" s="138"/>
      <c r="D102" s="138"/>
      <c r="E102" s="138"/>
      <c r="F102" s="138"/>
      <c r="G102" s="138"/>
      <c r="H102" s="138"/>
      <c r="I102" s="139"/>
      <c r="J102" s="25">
        <v>7</v>
      </c>
      <c r="K102" s="25">
        <v>1</v>
      </c>
      <c r="L102" s="25">
        <v>2</v>
      </c>
      <c r="M102" s="25">
        <v>0</v>
      </c>
      <c r="N102" s="19">
        <f t="shared" si="21"/>
        <v>3</v>
      </c>
      <c r="O102" s="19">
        <f t="shared" si="22"/>
        <v>10</v>
      </c>
      <c r="P102" s="19">
        <f t="shared" si="23"/>
        <v>13</v>
      </c>
      <c r="Q102" s="25"/>
      <c r="R102" s="25" t="s">
        <v>28</v>
      </c>
      <c r="S102" s="26"/>
      <c r="T102" s="11" t="s">
        <v>94</v>
      </c>
      <c r="U102" s="237"/>
      <c r="V102" s="238"/>
      <c r="W102" s="238"/>
      <c r="X102" s="238"/>
      <c r="Y102" s="239"/>
    </row>
    <row r="103" spans="1:25" s="65" customFormat="1" ht="14.4">
      <c r="A103" s="33" t="s">
        <v>194</v>
      </c>
      <c r="B103" s="140" t="s">
        <v>195</v>
      </c>
      <c r="C103" s="102"/>
      <c r="D103" s="102"/>
      <c r="E103" s="102"/>
      <c r="F103" s="102"/>
      <c r="G103" s="102"/>
      <c r="H103" s="102"/>
      <c r="I103" s="103"/>
      <c r="J103" s="25">
        <v>7</v>
      </c>
      <c r="K103" s="25">
        <v>1</v>
      </c>
      <c r="L103" s="25">
        <v>2</v>
      </c>
      <c r="M103" s="25">
        <v>0</v>
      </c>
      <c r="N103" s="19">
        <v>3</v>
      </c>
      <c r="O103" s="19">
        <v>10</v>
      </c>
      <c r="P103" s="19">
        <f t="shared" si="23"/>
        <v>13</v>
      </c>
      <c r="Q103" s="25"/>
      <c r="R103" s="25"/>
      <c r="S103" s="26" t="s">
        <v>33</v>
      </c>
      <c r="T103" s="11" t="s">
        <v>94</v>
      </c>
      <c r="U103" s="237"/>
      <c r="V103" s="238"/>
      <c r="W103" s="238"/>
      <c r="X103" s="238"/>
      <c r="Y103" s="239"/>
    </row>
    <row r="104" spans="1:25" s="65" customFormat="1" ht="14.4">
      <c r="A104" s="33" t="s">
        <v>196</v>
      </c>
      <c r="B104" s="140" t="s">
        <v>197</v>
      </c>
      <c r="C104" s="102"/>
      <c r="D104" s="102"/>
      <c r="E104" s="102"/>
      <c r="F104" s="102"/>
      <c r="G104" s="102"/>
      <c r="H104" s="102"/>
      <c r="I104" s="103"/>
      <c r="J104" s="25">
        <v>7</v>
      </c>
      <c r="K104" s="25">
        <v>1</v>
      </c>
      <c r="L104" s="25">
        <v>2</v>
      </c>
      <c r="M104" s="25">
        <v>0</v>
      </c>
      <c r="N104" s="19">
        <v>3</v>
      </c>
      <c r="O104" s="19">
        <v>10</v>
      </c>
      <c r="P104" s="19">
        <f t="shared" si="23"/>
        <v>13</v>
      </c>
      <c r="Q104" s="25"/>
      <c r="R104" s="25" t="s">
        <v>28</v>
      </c>
      <c r="S104" s="26"/>
      <c r="T104" s="11" t="s">
        <v>94</v>
      </c>
      <c r="U104" s="237"/>
      <c r="V104" s="238"/>
      <c r="W104" s="238"/>
      <c r="X104" s="238"/>
      <c r="Y104" s="239"/>
    </row>
    <row r="105" spans="1:25" s="65" customFormat="1" ht="14.4">
      <c r="A105" s="33" t="s">
        <v>198</v>
      </c>
      <c r="B105" s="140" t="s">
        <v>199</v>
      </c>
      <c r="C105" s="102"/>
      <c r="D105" s="102"/>
      <c r="E105" s="102"/>
      <c r="F105" s="102"/>
      <c r="G105" s="102"/>
      <c r="H105" s="102"/>
      <c r="I105" s="103"/>
      <c r="J105" s="25">
        <v>7</v>
      </c>
      <c r="K105" s="25">
        <v>1</v>
      </c>
      <c r="L105" s="25">
        <v>2</v>
      </c>
      <c r="M105" s="25">
        <v>0</v>
      </c>
      <c r="N105" s="19">
        <v>3</v>
      </c>
      <c r="O105" s="19">
        <v>10</v>
      </c>
      <c r="P105" s="19">
        <f t="shared" si="23"/>
        <v>13</v>
      </c>
      <c r="Q105" s="25"/>
      <c r="R105" s="25" t="s">
        <v>28</v>
      </c>
      <c r="S105" s="26"/>
      <c r="T105" s="11" t="s">
        <v>94</v>
      </c>
      <c r="U105" s="237"/>
      <c r="V105" s="238"/>
      <c r="W105" s="238"/>
      <c r="X105" s="238"/>
      <c r="Y105" s="239"/>
    </row>
    <row r="106" spans="1:25" s="65" customFormat="1" ht="14.4">
      <c r="A106" s="33" t="s">
        <v>200</v>
      </c>
      <c r="B106" s="140" t="s">
        <v>201</v>
      </c>
      <c r="C106" s="102"/>
      <c r="D106" s="102"/>
      <c r="E106" s="102"/>
      <c r="F106" s="102"/>
      <c r="G106" s="102"/>
      <c r="H106" s="102"/>
      <c r="I106" s="103"/>
      <c r="J106" s="25">
        <v>7</v>
      </c>
      <c r="K106" s="25">
        <v>1</v>
      </c>
      <c r="L106" s="25">
        <v>2</v>
      </c>
      <c r="M106" s="25">
        <v>0</v>
      </c>
      <c r="N106" s="19">
        <v>3</v>
      </c>
      <c r="O106" s="19">
        <v>10</v>
      </c>
      <c r="P106" s="19">
        <f t="shared" si="23"/>
        <v>13</v>
      </c>
      <c r="Q106" s="25"/>
      <c r="R106" s="25" t="s">
        <v>28</v>
      </c>
      <c r="S106" s="26"/>
      <c r="T106" s="11" t="s">
        <v>94</v>
      </c>
      <c r="U106" s="237"/>
      <c r="V106" s="238"/>
      <c r="W106" s="238"/>
      <c r="X106" s="238"/>
      <c r="Y106" s="239"/>
    </row>
    <row r="107" spans="1:25" s="65" customFormat="1" ht="14.4">
      <c r="A107" s="33" t="s">
        <v>202</v>
      </c>
      <c r="B107" s="140" t="s">
        <v>203</v>
      </c>
      <c r="C107" s="102"/>
      <c r="D107" s="102"/>
      <c r="E107" s="102"/>
      <c r="F107" s="102"/>
      <c r="G107" s="102"/>
      <c r="H107" s="102"/>
      <c r="I107" s="103"/>
      <c r="J107" s="25">
        <v>7</v>
      </c>
      <c r="K107" s="25">
        <v>1</v>
      </c>
      <c r="L107" s="25">
        <v>2</v>
      </c>
      <c r="M107" s="25">
        <v>0</v>
      </c>
      <c r="N107" s="19">
        <v>3</v>
      </c>
      <c r="O107" s="19">
        <v>10</v>
      </c>
      <c r="P107" s="19">
        <f t="shared" si="23"/>
        <v>13</v>
      </c>
      <c r="Q107" s="25"/>
      <c r="R107" s="25" t="s">
        <v>28</v>
      </c>
      <c r="S107" s="26"/>
      <c r="T107" s="11" t="s">
        <v>94</v>
      </c>
      <c r="U107" s="237"/>
      <c r="V107" s="238"/>
      <c r="W107" s="238"/>
      <c r="X107" s="238"/>
      <c r="Y107" s="239"/>
    </row>
    <row r="108" spans="1:25">
      <c r="A108" s="33" t="s">
        <v>204</v>
      </c>
      <c r="B108" s="137" t="s">
        <v>205</v>
      </c>
      <c r="C108" s="138"/>
      <c r="D108" s="138"/>
      <c r="E108" s="138"/>
      <c r="F108" s="138"/>
      <c r="G108" s="138"/>
      <c r="H108" s="138"/>
      <c r="I108" s="139"/>
      <c r="J108" s="25">
        <v>7</v>
      </c>
      <c r="K108" s="25">
        <v>1</v>
      </c>
      <c r="L108" s="25">
        <v>2</v>
      </c>
      <c r="M108" s="25">
        <v>0</v>
      </c>
      <c r="N108" s="19">
        <f t="shared" si="18"/>
        <v>3</v>
      </c>
      <c r="O108" s="19">
        <f t="shared" si="19"/>
        <v>10</v>
      </c>
      <c r="P108" s="19">
        <f t="shared" si="20"/>
        <v>13</v>
      </c>
      <c r="Q108" s="25"/>
      <c r="R108" s="25" t="s">
        <v>28</v>
      </c>
      <c r="S108" s="26"/>
      <c r="T108" s="11" t="s">
        <v>94</v>
      </c>
      <c r="U108" s="237"/>
      <c r="V108" s="238"/>
      <c r="W108" s="238"/>
      <c r="X108" s="238"/>
      <c r="Y108" s="239"/>
    </row>
    <row r="109" spans="1:25">
      <c r="A109" s="143" t="s">
        <v>96</v>
      </c>
      <c r="B109" s="144"/>
      <c r="C109" s="144"/>
      <c r="D109" s="144"/>
      <c r="E109" s="144"/>
      <c r="F109" s="144"/>
      <c r="G109" s="144"/>
      <c r="H109" s="144"/>
      <c r="I109" s="144"/>
      <c r="J109" s="144"/>
      <c r="K109" s="144"/>
      <c r="L109" s="144"/>
      <c r="M109" s="144"/>
      <c r="N109" s="144"/>
      <c r="O109" s="144"/>
      <c r="P109" s="144"/>
      <c r="Q109" s="144"/>
      <c r="R109" s="144"/>
      <c r="S109" s="144"/>
      <c r="T109" s="145"/>
      <c r="U109" s="237"/>
      <c r="V109" s="238"/>
      <c r="W109" s="238"/>
      <c r="X109" s="238"/>
      <c r="Y109" s="239"/>
    </row>
    <row r="110" spans="1:25">
      <c r="A110" s="31" t="s">
        <v>166</v>
      </c>
      <c r="B110" s="137" t="s">
        <v>171</v>
      </c>
      <c r="C110" s="138"/>
      <c r="D110" s="138"/>
      <c r="E110" s="138"/>
      <c r="F110" s="138"/>
      <c r="G110" s="138"/>
      <c r="H110" s="138"/>
      <c r="I110" s="139"/>
      <c r="J110" s="25">
        <v>7</v>
      </c>
      <c r="K110" s="25">
        <v>1</v>
      </c>
      <c r="L110" s="25">
        <v>2</v>
      </c>
      <c r="M110" s="25">
        <v>0</v>
      </c>
      <c r="N110" s="19">
        <f t="shared" si="18"/>
        <v>3</v>
      </c>
      <c r="O110" s="19">
        <f t="shared" si="19"/>
        <v>10</v>
      </c>
      <c r="P110" s="19">
        <f t="shared" si="20"/>
        <v>13</v>
      </c>
      <c r="Q110" s="25"/>
      <c r="R110" s="25" t="s">
        <v>28</v>
      </c>
      <c r="S110" s="26"/>
      <c r="T110" s="11" t="s">
        <v>94</v>
      </c>
    </row>
    <row r="111" spans="1:25" s="65" customFormat="1" ht="14.4">
      <c r="A111" s="33" t="s">
        <v>170</v>
      </c>
      <c r="B111" s="140" t="s">
        <v>156</v>
      </c>
      <c r="C111" s="102"/>
      <c r="D111" s="102"/>
      <c r="E111" s="102"/>
      <c r="F111" s="102"/>
      <c r="G111" s="102"/>
      <c r="H111" s="102"/>
      <c r="I111" s="103"/>
      <c r="J111" s="25">
        <v>7</v>
      </c>
      <c r="K111" s="25">
        <v>1</v>
      </c>
      <c r="L111" s="25">
        <v>2</v>
      </c>
      <c r="M111" s="25">
        <v>0</v>
      </c>
      <c r="N111" s="19">
        <v>3</v>
      </c>
      <c r="O111" s="19">
        <v>10</v>
      </c>
      <c r="P111" s="19">
        <f t="shared" si="20"/>
        <v>13</v>
      </c>
      <c r="Q111" s="25"/>
      <c r="R111" s="25" t="s">
        <v>28</v>
      </c>
      <c r="S111" s="26"/>
      <c r="T111" s="11" t="s">
        <v>94</v>
      </c>
    </row>
    <row r="112" spans="1:25" s="65" customFormat="1" ht="28.2" customHeight="1">
      <c r="A112" s="33" t="s">
        <v>169</v>
      </c>
      <c r="B112" s="140" t="s">
        <v>174</v>
      </c>
      <c r="C112" s="102"/>
      <c r="D112" s="102"/>
      <c r="E112" s="102"/>
      <c r="F112" s="102"/>
      <c r="G112" s="102"/>
      <c r="H112" s="102"/>
      <c r="I112" s="103"/>
      <c r="J112" s="25">
        <v>7</v>
      </c>
      <c r="K112" s="25">
        <v>1</v>
      </c>
      <c r="L112" s="25">
        <v>2</v>
      </c>
      <c r="M112" s="25">
        <v>0</v>
      </c>
      <c r="N112" s="19">
        <v>3</v>
      </c>
      <c r="O112" s="19">
        <v>10</v>
      </c>
      <c r="P112" s="19">
        <f t="shared" si="20"/>
        <v>13</v>
      </c>
      <c r="Q112" s="25"/>
      <c r="R112" s="25" t="s">
        <v>28</v>
      </c>
      <c r="S112" s="26"/>
      <c r="T112" s="11" t="s">
        <v>94</v>
      </c>
    </row>
    <row r="113" spans="1:20" ht="25.5" customHeight="1">
      <c r="A113" s="33" t="s">
        <v>167</v>
      </c>
      <c r="B113" s="140" t="s">
        <v>172</v>
      </c>
      <c r="C113" s="141"/>
      <c r="D113" s="141"/>
      <c r="E113" s="141"/>
      <c r="F113" s="141"/>
      <c r="G113" s="141"/>
      <c r="H113" s="141"/>
      <c r="I113" s="142"/>
      <c r="J113" s="25">
        <v>7</v>
      </c>
      <c r="K113" s="25">
        <v>1</v>
      </c>
      <c r="L113" s="25">
        <v>2</v>
      </c>
      <c r="M113" s="25">
        <v>0</v>
      </c>
      <c r="N113" s="19">
        <f t="shared" ref="N113:N114" si="24">K113+L113+M113</f>
        <v>3</v>
      </c>
      <c r="O113" s="19">
        <f t="shared" ref="O113:O114" si="25">P113-N113</f>
        <v>10</v>
      </c>
      <c r="P113" s="19">
        <f t="shared" ref="P113:P121" si="26">ROUND(PRODUCT(J113,25)/14,0)</f>
        <v>13</v>
      </c>
      <c r="Q113" s="25"/>
      <c r="R113" s="25" t="s">
        <v>28</v>
      </c>
      <c r="S113" s="26"/>
      <c r="T113" s="11" t="s">
        <v>94</v>
      </c>
    </row>
    <row r="114" spans="1:20">
      <c r="A114" s="33" t="s">
        <v>168</v>
      </c>
      <c r="B114" s="137" t="s">
        <v>173</v>
      </c>
      <c r="C114" s="138"/>
      <c r="D114" s="138"/>
      <c r="E114" s="138"/>
      <c r="F114" s="138"/>
      <c r="G114" s="138"/>
      <c r="H114" s="138"/>
      <c r="I114" s="139"/>
      <c r="J114" s="25">
        <v>7</v>
      </c>
      <c r="K114" s="25">
        <v>1</v>
      </c>
      <c r="L114" s="25">
        <v>2</v>
      </c>
      <c r="M114" s="25">
        <v>0</v>
      </c>
      <c r="N114" s="19">
        <f t="shared" si="24"/>
        <v>3</v>
      </c>
      <c r="O114" s="19">
        <f t="shared" si="25"/>
        <v>10</v>
      </c>
      <c r="P114" s="19">
        <f t="shared" si="26"/>
        <v>13</v>
      </c>
      <c r="Q114" s="25"/>
      <c r="R114" s="25" t="s">
        <v>28</v>
      </c>
      <c r="S114" s="26"/>
      <c r="T114" s="11" t="s">
        <v>94</v>
      </c>
    </row>
    <row r="115" spans="1:20" s="65" customFormat="1" ht="14.4">
      <c r="A115" s="33" t="s">
        <v>206</v>
      </c>
      <c r="B115" s="140" t="s">
        <v>207</v>
      </c>
      <c r="C115" s="102"/>
      <c r="D115" s="102"/>
      <c r="E115" s="102"/>
      <c r="F115" s="102"/>
      <c r="G115" s="102"/>
      <c r="H115" s="102"/>
      <c r="I115" s="103"/>
      <c r="J115" s="25">
        <v>7</v>
      </c>
      <c r="K115" s="25">
        <v>1</v>
      </c>
      <c r="L115" s="25">
        <v>2</v>
      </c>
      <c r="M115" s="25">
        <v>0</v>
      </c>
      <c r="N115" s="19">
        <v>3</v>
      </c>
      <c r="O115" s="19">
        <v>10</v>
      </c>
      <c r="P115" s="19">
        <f t="shared" si="26"/>
        <v>13</v>
      </c>
      <c r="Q115" s="25"/>
      <c r="R115" s="25"/>
      <c r="S115" s="26" t="s">
        <v>33</v>
      </c>
      <c r="T115" s="11" t="s">
        <v>94</v>
      </c>
    </row>
    <row r="116" spans="1:20" s="65" customFormat="1" ht="14.4">
      <c r="A116" s="33" t="s">
        <v>208</v>
      </c>
      <c r="B116" s="140" t="s">
        <v>209</v>
      </c>
      <c r="C116" s="102"/>
      <c r="D116" s="102"/>
      <c r="E116" s="102"/>
      <c r="F116" s="102"/>
      <c r="G116" s="102"/>
      <c r="H116" s="102"/>
      <c r="I116" s="103"/>
      <c r="J116" s="25">
        <v>7</v>
      </c>
      <c r="K116" s="25">
        <v>1</v>
      </c>
      <c r="L116" s="25">
        <v>2</v>
      </c>
      <c r="M116" s="25">
        <v>0</v>
      </c>
      <c r="N116" s="19">
        <v>3</v>
      </c>
      <c r="O116" s="19">
        <v>10</v>
      </c>
      <c r="P116" s="19">
        <f t="shared" si="26"/>
        <v>13</v>
      </c>
      <c r="Q116" s="25"/>
      <c r="R116" s="25" t="s">
        <v>28</v>
      </c>
      <c r="S116" s="26"/>
      <c r="T116" s="11" t="s">
        <v>94</v>
      </c>
    </row>
    <row r="117" spans="1:20" s="65" customFormat="1" ht="14.4">
      <c r="A117" s="33" t="s">
        <v>210</v>
      </c>
      <c r="B117" s="140" t="s">
        <v>211</v>
      </c>
      <c r="C117" s="102"/>
      <c r="D117" s="102"/>
      <c r="E117" s="102"/>
      <c r="F117" s="102"/>
      <c r="G117" s="102"/>
      <c r="H117" s="102"/>
      <c r="I117" s="103"/>
      <c r="J117" s="25">
        <v>7</v>
      </c>
      <c r="K117" s="25">
        <v>1</v>
      </c>
      <c r="L117" s="25">
        <v>2</v>
      </c>
      <c r="M117" s="25">
        <v>0</v>
      </c>
      <c r="N117" s="19">
        <v>3</v>
      </c>
      <c r="O117" s="19">
        <v>10</v>
      </c>
      <c r="P117" s="19">
        <f t="shared" si="26"/>
        <v>13</v>
      </c>
      <c r="Q117" s="25"/>
      <c r="R117" s="25" t="s">
        <v>28</v>
      </c>
      <c r="S117" s="26"/>
      <c r="T117" s="11" t="s">
        <v>94</v>
      </c>
    </row>
    <row r="118" spans="1:20" s="65" customFormat="1" ht="14.4">
      <c r="A118" s="33" t="s">
        <v>212</v>
      </c>
      <c r="B118" s="140" t="s">
        <v>213</v>
      </c>
      <c r="C118" s="102"/>
      <c r="D118" s="102"/>
      <c r="E118" s="102"/>
      <c r="F118" s="102"/>
      <c r="G118" s="102"/>
      <c r="H118" s="102"/>
      <c r="I118" s="103"/>
      <c r="J118" s="25">
        <v>7</v>
      </c>
      <c r="K118" s="25">
        <v>1</v>
      </c>
      <c r="L118" s="25">
        <v>2</v>
      </c>
      <c r="M118" s="25">
        <v>0</v>
      </c>
      <c r="N118" s="19">
        <v>3</v>
      </c>
      <c r="O118" s="19">
        <v>10</v>
      </c>
      <c r="P118" s="19">
        <f t="shared" si="26"/>
        <v>13</v>
      </c>
      <c r="Q118" s="25"/>
      <c r="R118" s="25" t="s">
        <v>28</v>
      </c>
      <c r="S118" s="26"/>
      <c r="T118" s="11" t="s">
        <v>94</v>
      </c>
    </row>
    <row r="119" spans="1:20" s="65" customFormat="1" ht="14.4">
      <c r="A119" s="33" t="s">
        <v>214</v>
      </c>
      <c r="B119" s="140" t="s">
        <v>215</v>
      </c>
      <c r="C119" s="102"/>
      <c r="D119" s="102"/>
      <c r="E119" s="102"/>
      <c r="F119" s="102"/>
      <c r="G119" s="102"/>
      <c r="H119" s="102"/>
      <c r="I119" s="103"/>
      <c r="J119" s="25">
        <v>7</v>
      </c>
      <c r="K119" s="25">
        <v>1</v>
      </c>
      <c r="L119" s="25">
        <v>2</v>
      </c>
      <c r="M119" s="25">
        <v>0</v>
      </c>
      <c r="N119" s="19">
        <v>3</v>
      </c>
      <c r="O119" s="19">
        <v>10</v>
      </c>
      <c r="P119" s="19">
        <f t="shared" si="26"/>
        <v>13</v>
      </c>
      <c r="Q119" s="25"/>
      <c r="R119" s="25" t="s">
        <v>28</v>
      </c>
      <c r="S119" s="26"/>
      <c r="T119" s="11" t="s">
        <v>94</v>
      </c>
    </row>
    <row r="120" spans="1:20" s="66" customFormat="1" ht="14.4">
      <c r="A120" s="33" t="s">
        <v>219</v>
      </c>
      <c r="B120" s="140" t="s">
        <v>220</v>
      </c>
      <c r="C120" s="102"/>
      <c r="D120" s="102"/>
      <c r="E120" s="102"/>
      <c r="F120" s="102"/>
      <c r="G120" s="102"/>
      <c r="H120" s="102"/>
      <c r="I120" s="103"/>
      <c r="J120" s="25">
        <v>7</v>
      </c>
      <c r="K120" s="25">
        <v>1</v>
      </c>
      <c r="L120" s="25">
        <v>2</v>
      </c>
      <c r="M120" s="25">
        <v>0</v>
      </c>
      <c r="N120" s="19">
        <v>3</v>
      </c>
      <c r="O120" s="19">
        <v>10</v>
      </c>
      <c r="P120" s="19">
        <f t="shared" si="26"/>
        <v>13</v>
      </c>
      <c r="Q120" s="25"/>
      <c r="R120" s="25" t="s">
        <v>28</v>
      </c>
      <c r="S120" s="26"/>
      <c r="T120" s="11" t="s">
        <v>94</v>
      </c>
    </row>
    <row r="121" spans="1:20" s="65" customFormat="1" ht="14.4">
      <c r="A121" s="33" t="s">
        <v>216</v>
      </c>
      <c r="B121" s="140" t="s">
        <v>217</v>
      </c>
      <c r="C121" s="102"/>
      <c r="D121" s="102"/>
      <c r="E121" s="102"/>
      <c r="F121" s="102"/>
      <c r="G121" s="102"/>
      <c r="H121" s="102"/>
      <c r="I121" s="103"/>
      <c r="J121" s="25">
        <v>7</v>
      </c>
      <c r="K121" s="25">
        <v>1</v>
      </c>
      <c r="L121" s="25">
        <v>2</v>
      </c>
      <c r="M121" s="25">
        <v>0</v>
      </c>
      <c r="N121" s="19">
        <v>3</v>
      </c>
      <c r="O121" s="19">
        <v>10</v>
      </c>
      <c r="P121" s="19">
        <f t="shared" si="26"/>
        <v>13</v>
      </c>
      <c r="Q121" s="25"/>
      <c r="R121" s="25" t="s">
        <v>28</v>
      </c>
      <c r="S121" s="26"/>
      <c r="T121" s="11" t="s">
        <v>94</v>
      </c>
    </row>
    <row r="122" spans="1:20" ht="24.75" customHeight="1">
      <c r="A122" s="158" t="s">
        <v>81</v>
      </c>
      <c r="B122" s="159"/>
      <c r="C122" s="159"/>
      <c r="D122" s="159"/>
      <c r="E122" s="159"/>
      <c r="F122" s="159"/>
      <c r="G122" s="159"/>
      <c r="H122" s="159"/>
      <c r="I122" s="160"/>
      <c r="J122" s="22">
        <f t="shared" ref="J122:P122" si="27">SUM(J86,J98,J110)</f>
        <v>21</v>
      </c>
      <c r="K122" s="22">
        <f t="shared" si="27"/>
        <v>3</v>
      </c>
      <c r="L122" s="22">
        <f t="shared" si="27"/>
        <v>6</v>
      </c>
      <c r="M122" s="22">
        <f t="shared" si="27"/>
        <v>0</v>
      </c>
      <c r="N122" s="22">
        <f t="shared" si="27"/>
        <v>9</v>
      </c>
      <c r="O122" s="22">
        <f t="shared" si="27"/>
        <v>30</v>
      </c>
      <c r="P122" s="22">
        <f t="shared" si="27"/>
        <v>39</v>
      </c>
      <c r="Q122" s="22">
        <f>COUNTIF(Q86,"E")+COUNTIF(Q98,"E")+COUNTIF(Q110,"E")</f>
        <v>0</v>
      </c>
      <c r="R122" s="22">
        <f>COUNTIF(R86,"C")+COUNTIF(R98,"C")+COUNTIF(R110,"C")</f>
        <v>3</v>
      </c>
      <c r="S122" s="22">
        <f>COUNTIF(S86,"VP")+COUNTIF(S98,"VP")+COUNTIF(S110,"VP")</f>
        <v>0</v>
      </c>
      <c r="T122" s="27"/>
    </row>
    <row r="123" spans="1:20" ht="13.5" customHeight="1">
      <c r="A123" s="161" t="s">
        <v>48</v>
      </c>
      <c r="B123" s="162"/>
      <c r="C123" s="162"/>
      <c r="D123" s="162"/>
      <c r="E123" s="162"/>
      <c r="F123" s="162"/>
      <c r="G123" s="162"/>
      <c r="H123" s="162"/>
      <c r="I123" s="162"/>
      <c r="J123" s="163"/>
      <c r="K123" s="22">
        <f t="shared" ref="K123:P123" si="28">SUM(K86,K98,K110)*14</f>
        <v>42</v>
      </c>
      <c r="L123" s="22">
        <f t="shared" si="28"/>
        <v>84</v>
      </c>
      <c r="M123" s="22">
        <f t="shared" si="28"/>
        <v>0</v>
      </c>
      <c r="N123" s="22">
        <f t="shared" si="28"/>
        <v>126</v>
      </c>
      <c r="O123" s="22">
        <f t="shared" si="28"/>
        <v>420</v>
      </c>
      <c r="P123" s="22">
        <f t="shared" si="28"/>
        <v>546</v>
      </c>
      <c r="Q123" s="152"/>
      <c r="R123" s="153"/>
      <c r="S123" s="153"/>
      <c r="T123" s="154"/>
    </row>
    <row r="124" spans="1:20">
      <c r="A124" s="164"/>
      <c r="B124" s="165"/>
      <c r="C124" s="165"/>
      <c r="D124" s="165"/>
      <c r="E124" s="165"/>
      <c r="F124" s="165"/>
      <c r="G124" s="165"/>
      <c r="H124" s="165"/>
      <c r="I124" s="165"/>
      <c r="J124" s="166"/>
      <c r="K124" s="146">
        <f>SUM(K123:M123)</f>
        <v>126</v>
      </c>
      <c r="L124" s="147"/>
      <c r="M124" s="148"/>
      <c r="N124" s="149">
        <f>SUM(N123:O123)</f>
        <v>546</v>
      </c>
      <c r="O124" s="150"/>
      <c r="P124" s="151"/>
      <c r="Q124" s="155"/>
      <c r="R124" s="156"/>
      <c r="S124" s="156"/>
      <c r="T124" s="157"/>
    </row>
    <row r="125" spans="1:20">
      <c r="A125" s="12"/>
      <c r="B125" s="12"/>
      <c r="C125" s="12"/>
      <c r="D125" s="12"/>
      <c r="E125" s="12"/>
      <c r="F125" s="12"/>
      <c r="G125" s="12"/>
      <c r="H125" s="12"/>
      <c r="I125" s="12"/>
      <c r="J125" s="12"/>
      <c r="K125" s="13"/>
      <c r="L125" s="13"/>
      <c r="M125" s="13"/>
      <c r="N125" s="14"/>
      <c r="O125" s="14"/>
      <c r="P125" s="14"/>
      <c r="Q125" s="15"/>
      <c r="R125" s="15"/>
      <c r="S125" s="15"/>
      <c r="T125" s="15"/>
    </row>
    <row r="126" spans="1:20" ht="33.75" customHeight="1">
      <c r="B126" s="2"/>
      <c r="C126" s="2"/>
      <c r="D126" s="2"/>
      <c r="E126" s="2"/>
      <c r="F126" s="2"/>
      <c r="G126" s="2"/>
      <c r="M126" s="8"/>
      <c r="N126" s="8"/>
      <c r="O126" s="8"/>
      <c r="P126" s="8"/>
      <c r="Q126" s="8"/>
      <c r="R126" s="8"/>
      <c r="S126" s="8"/>
    </row>
    <row r="127" spans="1:20">
      <c r="B127" s="2"/>
      <c r="C127" s="2"/>
      <c r="D127" s="2"/>
      <c r="E127" s="2"/>
      <c r="F127" s="2"/>
      <c r="G127" s="2"/>
      <c r="M127" s="8"/>
      <c r="N127" s="8"/>
      <c r="O127" s="8"/>
      <c r="P127" s="8"/>
      <c r="Q127" s="8"/>
      <c r="R127" s="8"/>
      <c r="S127" s="8"/>
    </row>
    <row r="128" spans="1:20" ht="27.75" customHeight="1">
      <c r="B128" s="8"/>
      <c r="C128" s="8"/>
      <c r="D128" s="8"/>
      <c r="E128" s="8"/>
      <c r="F128" s="8"/>
      <c r="G128" s="8"/>
      <c r="H128" s="16"/>
      <c r="I128" s="16"/>
      <c r="J128" s="16"/>
      <c r="M128" s="8"/>
      <c r="N128" s="8"/>
      <c r="O128" s="8"/>
      <c r="P128" s="8"/>
      <c r="Q128" s="8"/>
      <c r="R128" s="8"/>
      <c r="S128" s="8"/>
    </row>
    <row r="130" spans="1:20" ht="27.75" customHeight="1">
      <c r="A130" s="75" t="s">
        <v>176</v>
      </c>
      <c r="B130" s="76"/>
      <c r="C130" s="76"/>
      <c r="D130" s="76"/>
      <c r="E130" s="76"/>
      <c r="F130" s="76"/>
      <c r="G130" s="76"/>
      <c r="H130" s="76"/>
      <c r="I130" s="76"/>
      <c r="J130" s="76"/>
      <c r="K130" s="76"/>
      <c r="L130" s="76"/>
      <c r="M130" s="76"/>
      <c r="N130" s="76"/>
      <c r="O130" s="76"/>
      <c r="P130" s="76"/>
      <c r="Q130" s="76"/>
      <c r="R130" s="76"/>
      <c r="S130" s="76"/>
      <c r="T130" s="76"/>
    </row>
    <row r="131" spans="1:20" ht="27.75" customHeight="1">
      <c r="A131" s="171" t="s">
        <v>27</v>
      </c>
      <c r="B131" s="171" t="s">
        <v>26</v>
      </c>
      <c r="C131" s="171"/>
      <c r="D131" s="171"/>
      <c r="E131" s="171"/>
      <c r="F131" s="171"/>
      <c r="G131" s="171"/>
      <c r="H131" s="171"/>
      <c r="I131" s="171"/>
      <c r="J131" s="172" t="s">
        <v>40</v>
      </c>
      <c r="K131" s="172" t="s">
        <v>24</v>
      </c>
      <c r="L131" s="172"/>
      <c r="M131" s="172"/>
      <c r="N131" s="172" t="s">
        <v>41</v>
      </c>
      <c r="O131" s="172"/>
      <c r="P131" s="172"/>
      <c r="Q131" s="172" t="s">
        <v>23</v>
      </c>
      <c r="R131" s="172"/>
      <c r="S131" s="172"/>
      <c r="T131" s="172" t="s">
        <v>22</v>
      </c>
    </row>
    <row r="132" spans="1:20" ht="16.5" customHeight="1">
      <c r="A132" s="171"/>
      <c r="B132" s="171"/>
      <c r="C132" s="171"/>
      <c r="D132" s="171"/>
      <c r="E132" s="171"/>
      <c r="F132" s="171"/>
      <c r="G132" s="171"/>
      <c r="H132" s="171"/>
      <c r="I132" s="171"/>
      <c r="J132" s="172"/>
      <c r="K132" s="29" t="s">
        <v>28</v>
      </c>
      <c r="L132" s="29" t="s">
        <v>29</v>
      </c>
      <c r="M132" s="29" t="s">
        <v>30</v>
      </c>
      <c r="N132" s="29" t="s">
        <v>34</v>
      </c>
      <c r="O132" s="29" t="s">
        <v>7</v>
      </c>
      <c r="P132" s="29" t="s">
        <v>31</v>
      </c>
      <c r="Q132" s="29" t="s">
        <v>32</v>
      </c>
      <c r="R132" s="29" t="s">
        <v>28</v>
      </c>
      <c r="S132" s="29" t="s">
        <v>33</v>
      </c>
      <c r="T132" s="172"/>
    </row>
    <row r="133" spans="1:20" ht="27.6" customHeight="1">
      <c r="A133" s="32" t="str">
        <f t="shared" ref="A133:A145" si="29">IF(ISNA(INDEX($A$38:$T$126,MATCH($B133,$B$38:$B$126,0),1)),"",INDEX($A$38:$T$126,MATCH($B133,$B$38:$B$126,0),1))</f>
        <v>LME1103</v>
      </c>
      <c r="B133" s="176" t="s">
        <v>115</v>
      </c>
      <c r="C133" s="176"/>
      <c r="D133" s="176"/>
      <c r="E133" s="176"/>
      <c r="F133" s="176"/>
      <c r="G133" s="176"/>
      <c r="H133" s="176"/>
      <c r="I133" s="176"/>
      <c r="J133" s="19">
        <f t="shared" ref="J133:J145" si="30">IF(ISNA(INDEX($A$38:$T$126,MATCH($B133,$B$38:$B$126,0),10)),"",INDEX($A$38:$T$126,MATCH($B133,$B$38:$B$126,0),10))</f>
        <v>6</v>
      </c>
      <c r="K133" s="19">
        <f t="shared" ref="K133:K145" si="31">IF(ISNA(INDEX($A$38:$T$126,MATCH($B133,$B$38:$B$126,0),11)),"",INDEX($A$38:$T$126,MATCH($B133,$B$38:$B$126,0),11))</f>
        <v>1</v>
      </c>
      <c r="L133" s="19">
        <f t="shared" ref="L133:L145" si="32">IF(ISNA(INDEX($A$38:$T$126,MATCH($B133,$B$38:$B$126,0),12)),"",INDEX($A$38:$T$126,MATCH($B133,$B$38:$B$126,0),12))</f>
        <v>2</v>
      </c>
      <c r="M133" s="19">
        <f t="shared" ref="M133:M145" si="33">IF(ISNA(INDEX($A$38:$T$126,MATCH($B133,$B$38:$B$126,0),13)),"",INDEX($A$38:$T$126,MATCH($B133,$B$38:$B$126,0),13))</f>
        <v>0</v>
      </c>
      <c r="N133" s="19">
        <f t="shared" ref="N133:N145" si="34">IF(ISNA(INDEX($A$38:$T$126,MATCH($B133,$B$38:$B$126,0),14)),"",INDEX($A$38:$T$126,MATCH($B133,$B$38:$B$126,0),14))</f>
        <v>3</v>
      </c>
      <c r="O133" s="19">
        <f t="shared" ref="O133:O145" si="35">IF(ISNA(INDEX($A$38:$T$126,MATCH($B133,$B$38:$B$126,0),15)),"",INDEX($A$38:$T$126,MATCH($B133,$B$38:$B$126,0),15))</f>
        <v>8</v>
      </c>
      <c r="P133" s="19">
        <f t="shared" ref="P133:P145" si="36">IF(ISNA(INDEX($A$38:$T$126,MATCH($B133,$B$38:$B$126,0),16)),"",INDEX($A$38:$T$126,MATCH($B133,$B$38:$B$126,0),16))</f>
        <v>11</v>
      </c>
      <c r="Q133" s="28" t="str">
        <f t="shared" ref="Q133:Q145" si="37">IF(ISNA(INDEX($A$38:$T$126,MATCH($B133,$B$38:$B$126,0),17)),"",INDEX($A$38:$T$126,MATCH($B133,$B$38:$B$126,0),17))</f>
        <v>E</v>
      </c>
      <c r="R133" s="28">
        <f t="shared" ref="R133:R145" si="38">IF(ISNA(INDEX($A$38:$T$126,MATCH($B133,$B$38:$B$126,0),18)),"",INDEX($A$38:$T$126,MATCH($B133,$B$38:$B$126,0),18))</f>
        <v>0</v>
      </c>
      <c r="S133" s="28">
        <f t="shared" ref="S133:S145" si="39">IF(ISNA(INDEX($A$38:$T$126,MATCH($B133,$B$38:$B$126,0),19)),"",INDEX($A$38:$T$126,MATCH($B133,$B$38:$B$126,0),19))</f>
        <v>0</v>
      </c>
      <c r="T133" s="20" t="s">
        <v>94</v>
      </c>
    </row>
    <row r="134" spans="1:20">
      <c r="A134" s="32" t="str">
        <f t="shared" si="29"/>
        <v>LME1104</v>
      </c>
      <c r="B134" s="177" t="s">
        <v>116</v>
      </c>
      <c r="C134" s="177"/>
      <c r="D134" s="177"/>
      <c r="E134" s="177"/>
      <c r="F134" s="177"/>
      <c r="G134" s="177"/>
      <c r="H134" s="177"/>
      <c r="I134" s="177"/>
      <c r="J134" s="19">
        <f t="shared" si="30"/>
        <v>6</v>
      </c>
      <c r="K134" s="19">
        <f t="shared" si="31"/>
        <v>1</v>
      </c>
      <c r="L134" s="19">
        <f t="shared" si="32"/>
        <v>1</v>
      </c>
      <c r="M134" s="19">
        <f t="shared" si="33"/>
        <v>0</v>
      </c>
      <c r="N134" s="19">
        <f t="shared" si="34"/>
        <v>2</v>
      </c>
      <c r="O134" s="19">
        <f t="shared" si="35"/>
        <v>9</v>
      </c>
      <c r="P134" s="19">
        <f t="shared" si="36"/>
        <v>11</v>
      </c>
      <c r="Q134" s="28" t="str">
        <f t="shared" si="37"/>
        <v>E</v>
      </c>
      <c r="R134" s="28">
        <f t="shared" si="38"/>
        <v>0</v>
      </c>
      <c r="S134" s="28">
        <f t="shared" si="39"/>
        <v>0</v>
      </c>
      <c r="T134" s="20" t="s">
        <v>94</v>
      </c>
    </row>
    <row r="135" spans="1:20">
      <c r="A135" s="32" t="str">
        <f t="shared" si="29"/>
        <v>LME1207</v>
      </c>
      <c r="B135" s="177" t="s">
        <v>125</v>
      </c>
      <c r="C135" s="177"/>
      <c r="D135" s="177"/>
      <c r="E135" s="177"/>
      <c r="F135" s="177"/>
      <c r="G135" s="177"/>
      <c r="H135" s="177"/>
      <c r="I135" s="177"/>
      <c r="J135" s="19">
        <f t="shared" si="30"/>
        <v>6</v>
      </c>
      <c r="K135" s="19">
        <f t="shared" si="31"/>
        <v>1</v>
      </c>
      <c r="L135" s="19">
        <f t="shared" si="32"/>
        <v>1</v>
      </c>
      <c r="M135" s="19">
        <f t="shared" si="33"/>
        <v>0</v>
      </c>
      <c r="N135" s="19">
        <f t="shared" si="34"/>
        <v>2</v>
      </c>
      <c r="O135" s="19">
        <f t="shared" si="35"/>
        <v>9</v>
      </c>
      <c r="P135" s="19">
        <f t="shared" si="36"/>
        <v>11</v>
      </c>
      <c r="Q135" s="28" t="str">
        <f t="shared" si="37"/>
        <v>E</v>
      </c>
      <c r="R135" s="28">
        <f t="shared" si="38"/>
        <v>0</v>
      </c>
      <c r="S135" s="28">
        <f t="shared" si="39"/>
        <v>0</v>
      </c>
      <c r="T135" s="20" t="s">
        <v>94</v>
      </c>
    </row>
    <row r="136" spans="1:20">
      <c r="A136" s="32" t="str">
        <f t="shared" si="29"/>
        <v>LME1208</v>
      </c>
      <c r="B136" s="177" t="s">
        <v>126</v>
      </c>
      <c r="C136" s="177"/>
      <c r="D136" s="177"/>
      <c r="E136" s="177"/>
      <c r="F136" s="177"/>
      <c r="G136" s="177"/>
      <c r="H136" s="177"/>
      <c r="I136" s="177"/>
      <c r="J136" s="19">
        <f t="shared" si="30"/>
        <v>6</v>
      </c>
      <c r="K136" s="19">
        <f t="shared" si="31"/>
        <v>2</v>
      </c>
      <c r="L136" s="19">
        <f t="shared" si="32"/>
        <v>1</v>
      </c>
      <c r="M136" s="19">
        <f t="shared" si="33"/>
        <v>0</v>
      </c>
      <c r="N136" s="19">
        <f t="shared" si="34"/>
        <v>3</v>
      </c>
      <c r="O136" s="19">
        <f t="shared" si="35"/>
        <v>8</v>
      </c>
      <c r="P136" s="19">
        <f t="shared" si="36"/>
        <v>11</v>
      </c>
      <c r="Q136" s="28" t="str">
        <f t="shared" si="37"/>
        <v>E</v>
      </c>
      <c r="R136" s="28">
        <f t="shared" si="38"/>
        <v>0</v>
      </c>
      <c r="S136" s="28">
        <f t="shared" si="39"/>
        <v>0</v>
      </c>
      <c r="T136" s="20" t="s">
        <v>94</v>
      </c>
    </row>
    <row r="137" spans="1:20" ht="27.6" customHeight="1">
      <c r="A137" s="32" t="str">
        <f t="shared" si="29"/>
        <v>LME2110</v>
      </c>
      <c r="B137" s="176" t="s">
        <v>134</v>
      </c>
      <c r="C137" s="176"/>
      <c r="D137" s="176"/>
      <c r="E137" s="176"/>
      <c r="F137" s="176"/>
      <c r="G137" s="176"/>
      <c r="H137" s="176"/>
      <c r="I137" s="176"/>
      <c r="J137" s="19">
        <f t="shared" si="30"/>
        <v>6</v>
      </c>
      <c r="K137" s="19">
        <f t="shared" si="31"/>
        <v>2</v>
      </c>
      <c r="L137" s="19">
        <f t="shared" si="32"/>
        <v>1</v>
      </c>
      <c r="M137" s="19">
        <f t="shared" si="33"/>
        <v>0</v>
      </c>
      <c r="N137" s="19">
        <f t="shared" si="34"/>
        <v>3</v>
      </c>
      <c r="O137" s="19">
        <f t="shared" si="35"/>
        <v>8</v>
      </c>
      <c r="P137" s="19">
        <f t="shared" si="36"/>
        <v>11</v>
      </c>
      <c r="Q137" s="28" t="str">
        <f t="shared" si="37"/>
        <v>E</v>
      </c>
      <c r="R137" s="28">
        <f t="shared" si="38"/>
        <v>0</v>
      </c>
      <c r="S137" s="28">
        <f t="shared" si="39"/>
        <v>0</v>
      </c>
      <c r="T137" s="20" t="s">
        <v>94</v>
      </c>
    </row>
    <row r="138" spans="1:20">
      <c r="A138" s="32" t="str">
        <f t="shared" si="29"/>
        <v>LME2111</v>
      </c>
      <c r="B138" s="177" t="s">
        <v>135</v>
      </c>
      <c r="C138" s="177"/>
      <c r="D138" s="177"/>
      <c r="E138" s="177"/>
      <c r="F138" s="177"/>
      <c r="G138" s="177"/>
      <c r="H138" s="177"/>
      <c r="I138" s="177"/>
      <c r="J138" s="19">
        <f t="shared" si="30"/>
        <v>6</v>
      </c>
      <c r="K138" s="19">
        <f t="shared" si="31"/>
        <v>1</v>
      </c>
      <c r="L138" s="19">
        <f t="shared" si="32"/>
        <v>2</v>
      </c>
      <c r="M138" s="19">
        <f t="shared" si="33"/>
        <v>0</v>
      </c>
      <c r="N138" s="19">
        <f t="shared" si="34"/>
        <v>3</v>
      </c>
      <c r="O138" s="19">
        <f t="shared" si="35"/>
        <v>8</v>
      </c>
      <c r="P138" s="19">
        <f t="shared" si="36"/>
        <v>11</v>
      </c>
      <c r="Q138" s="28" t="str">
        <f t="shared" si="37"/>
        <v>E</v>
      </c>
      <c r="R138" s="28">
        <f t="shared" si="38"/>
        <v>0</v>
      </c>
      <c r="S138" s="28">
        <f t="shared" si="39"/>
        <v>0</v>
      </c>
      <c r="T138" s="20" t="s">
        <v>94</v>
      </c>
    </row>
    <row r="139" spans="1:20">
      <c r="A139" s="32" t="str">
        <f t="shared" si="29"/>
        <v>LME2112</v>
      </c>
      <c r="B139" s="177" t="s">
        <v>136</v>
      </c>
      <c r="C139" s="177"/>
      <c r="D139" s="177"/>
      <c r="E139" s="177"/>
      <c r="F139" s="177"/>
      <c r="G139" s="177"/>
      <c r="H139" s="177"/>
      <c r="I139" s="177"/>
      <c r="J139" s="19">
        <f t="shared" si="30"/>
        <v>6</v>
      </c>
      <c r="K139" s="19">
        <f t="shared" si="31"/>
        <v>1</v>
      </c>
      <c r="L139" s="19">
        <f t="shared" si="32"/>
        <v>2</v>
      </c>
      <c r="M139" s="19">
        <f t="shared" si="33"/>
        <v>0</v>
      </c>
      <c r="N139" s="19">
        <f t="shared" si="34"/>
        <v>3</v>
      </c>
      <c r="O139" s="19">
        <f t="shared" si="35"/>
        <v>8</v>
      </c>
      <c r="P139" s="19">
        <f t="shared" si="36"/>
        <v>11</v>
      </c>
      <c r="Q139" s="28" t="str">
        <f t="shared" si="37"/>
        <v>E</v>
      </c>
      <c r="R139" s="28">
        <f t="shared" si="38"/>
        <v>0</v>
      </c>
      <c r="S139" s="28">
        <f t="shared" si="39"/>
        <v>0</v>
      </c>
      <c r="T139" s="20" t="s">
        <v>94</v>
      </c>
    </row>
    <row r="140" spans="1:20">
      <c r="A140" s="32" t="str">
        <f t="shared" si="29"/>
        <v>LME2215</v>
      </c>
      <c r="B140" s="177" t="s">
        <v>145</v>
      </c>
      <c r="C140" s="177"/>
      <c r="D140" s="177"/>
      <c r="E140" s="177"/>
      <c r="F140" s="177"/>
      <c r="G140" s="177"/>
      <c r="H140" s="177"/>
      <c r="I140" s="177"/>
      <c r="J140" s="19">
        <f t="shared" si="30"/>
        <v>7</v>
      </c>
      <c r="K140" s="19">
        <f t="shared" si="31"/>
        <v>0</v>
      </c>
      <c r="L140" s="19">
        <f t="shared" si="32"/>
        <v>0</v>
      </c>
      <c r="M140" s="19">
        <f t="shared" si="33"/>
        <v>3</v>
      </c>
      <c r="N140" s="19">
        <f t="shared" si="34"/>
        <v>3</v>
      </c>
      <c r="O140" s="19">
        <f t="shared" si="35"/>
        <v>10</v>
      </c>
      <c r="P140" s="19">
        <f t="shared" si="36"/>
        <v>13</v>
      </c>
      <c r="Q140" s="28">
        <f t="shared" si="37"/>
        <v>0</v>
      </c>
      <c r="R140" s="28">
        <f t="shared" si="38"/>
        <v>0</v>
      </c>
      <c r="S140" s="28" t="str">
        <f t="shared" si="39"/>
        <v>VP</v>
      </c>
      <c r="T140" s="20" t="s">
        <v>94</v>
      </c>
    </row>
    <row r="141" spans="1:20" s="61" customFormat="1">
      <c r="A141" s="32" t="str">
        <f t="shared" si="29"/>
        <v>LMX1101</v>
      </c>
      <c r="B141" s="177" t="s">
        <v>117</v>
      </c>
      <c r="C141" s="177"/>
      <c r="D141" s="177"/>
      <c r="E141" s="177"/>
      <c r="F141" s="177"/>
      <c r="G141" s="177"/>
      <c r="H141" s="177"/>
      <c r="I141" s="177"/>
      <c r="J141" s="19">
        <f t="shared" si="30"/>
        <v>7</v>
      </c>
      <c r="K141" s="19">
        <f t="shared" si="31"/>
        <v>1</v>
      </c>
      <c r="L141" s="19">
        <f t="shared" si="32"/>
        <v>2</v>
      </c>
      <c r="M141" s="19">
        <f t="shared" si="33"/>
        <v>0</v>
      </c>
      <c r="N141" s="19">
        <f t="shared" si="34"/>
        <v>3</v>
      </c>
      <c r="O141" s="19">
        <f t="shared" si="35"/>
        <v>10</v>
      </c>
      <c r="P141" s="19">
        <f t="shared" si="36"/>
        <v>13</v>
      </c>
      <c r="Q141" s="28">
        <f t="shared" si="37"/>
        <v>0</v>
      </c>
      <c r="R141" s="28" t="str">
        <f t="shared" si="38"/>
        <v>C</v>
      </c>
      <c r="S141" s="28">
        <f t="shared" si="39"/>
        <v>0</v>
      </c>
      <c r="T141" s="20" t="s">
        <v>94</v>
      </c>
    </row>
    <row r="142" spans="1:20" s="61" customFormat="1">
      <c r="A142" s="32" t="str">
        <f t="shared" si="29"/>
        <v>LMX1201</v>
      </c>
      <c r="B142" s="177" t="s">
        <v>127</v>
      </c>
      <c r="C142" s="177"/>
      <c r="D142" s="177"/>
      <c r="E142" s="177"/>
      <c r="F142" s="177"/>
      <c r="G142" s="177"/>
      <c r="H142" s="177"/>
      <c r="I142" s="177"/>
      <c r="J142" s="19">
        <f t="shared" si="30"/>
        <v>7</v>
      </c>
      <c r="K142" s="19">
        <f t="shared" si="31"/>
        <v>1</v>
      </c>
      <c r="L142" s="19">
        <f t="shared" si="32"/>
        <v>2</v>
      </c>
      <c r="M142" s="19">
        <f t="shared" si="33"/>
        <v>0</v>
      </c>
      <c r="N142" s="19">
        <f t="shared" si="34"/>
        <v>3</v>
      </c>
      <c r="O142" s="19">
        <f t="shared" si="35"/>
        <v>10</v>
      </c>
      <c r="P142" s="19">
        <f t="shared" si="36"/>
        <v>13</v>
      </c>
      <c r="Q142" s="28">
        <f t="shared" si="37"/>
        <v>0</v>
      </c>
      <c r="R142" s="28" t="str">
        <f t="shared" si="38"/>
        <v>C</v>
      </c>
      <c r="S142" s="28">
        <f t="shared" si="39"/>
        <v>0</v>
      </c>
      <c r="T142" s="20" t="s">
        <v>94</v>
      </c>
    </row>
    <row r="143" spans="1:20" s="61" customFormat="1">
      <c r="A143" s="32" t="str">
        <f t="shared" si="29"/>
        <v>LMX2101</v>
      </c>
      <c r="B143" s="177" t="s">
        <v>137</v>
      </c>
      <c r="C143" s="177"/>
      <c r="D143" s="177"/>
      <c r="E143" s="177"/>
      <c r="F143" s="177"/>
      <c r="G143" s="177"/>
      <c r="H143" s="177"/>
      <c r="I143" s="177"/>
      <c r="J143" s="19">
        <f t="shared" si="30"/>
        <v>7</v>
      </c>
      <c r="K143" s="19">
        <f t="shared" si="31"/>
        <v>1</v>
      </c>
      <c r="L143" s="19">
        <f t="shared" si="32"/>
        <v>2</v>
      </c>
      <c r="M143" s="19">
        <f t="shared" si="33"/>
        <v>0</v>
      </c>
      <c r="N143" s="19">
        <f t="shared" si="34"/>
        <v>3</v>
      </c>
      <c r="O143" s="19">
        <f t="shared" si="35"/>
        <v>10</v>
      </c>
      <c r="P143" s="19">
        <f t="shared" si="36"/>
        <v>13</v>
      </c>
      <c r="Q143" s="28">
        <f t="shared" si="37"/>
        <v>0</v>
      </c>
      <c r="R143" s="28" t="str">
        <f t="shared" si="38"/>
        <v>C</v>
      </c>
      <c r="S143" s="28">
        <f t="shared" si="39"/>
        <v>0</v>
      </c>
      <c r="T143" s="20" t="s">
        <v>94</v>
      </c>
    </row>
    <row r="144" spans="1:20">
      <c r="A144" s="32" t="str">
        <f t="shared" si="29"/>
        <v>LME2213</v>
      </c>
      <c r="B144" s="177" t="s">
        <v>143</v>
      </c>
      <c r="C144" s="177"/>
      <c r="D144" s="177"/>
      <c r="E144" s="177"/>
      <c r="F144" s="177"/>
      <c r="G144" s="177"/>
      <c r="H144" s="177"/>
      <c r="I144" s="177"/>
      <c r="J144" s="19">
        <f t="shared" si="30"/>
        <v>8</v>
      </c>
      <c r="K144" s="19">
        <f t="shared" si="31"/>
        <v>2</v>
      </c>
      <c r="L144" s="19">
        <f t="shared" si="32"/>
        <v>2</v>
      </c>
      <c r="M144" s="19">
        <f t="shared" si="33"/>
        <v>0</v>
      </c>
      <c r="N144" s="19">
        <f t="shared" si="34"/>
        <v>4</v>
      </c>
      <c r="O144" s="19">
        <f t="shared" si="35"/>
        <v>10</v>
      </c>
      <c r="P144" s="19">
        <f t="shared" si="36"/>
        <v>14</v>
      </c>
      <c r="Q144" s="28" t="str">
        <f t="shared" si="37"/>
        <v>E</v>
      </c>
      <c r="R144" s="28">
        <f t="shared" si="38"/>
        <v>0</v>
      </c>
      <c r="S144" s="28">
        <f t="shared" si="39"/>
        <v>0</v>
      </c>
      <c r="T144" s="20" t="s">
        <v>94</v>
      </c>
    </row>
    <row r="145" spans="1:20">
      <c r="A145" s="32" t="str">
        <f t="shared" si="29"/>
        <v>LME2214</v>
      </c>
      <c r="B145" s="177" t="s">
        <v>144</v>
      </c>
      <c r="C145" s="177"/>
      <c r="D145" s="177"/>
      <c r="E145" s="177"/>
      <c r="F145" s="177"/>
      <c r="G145" s="177"/>
      <c r="H145" s="177"/>
      <c r="I145" s="177"/>
      <c r="J145" s="19">
        <f t="shared" si="30"/>
        <v>7</v>
      </c>
      <c r="K145" s="19">
        <f t="shared" si="31"/>
        <v>0</v>
      </c>
      <c r="L145" s="19">
        <f t="shared" si="32"/>
        <v>0</v>
      </c>
      <c r="M145" s="19">
        <f t="shared" si="33"/>
        <v>3</v>
      </c>
      <c r="N145" s="19">
        <f t="shared" si="34"/>
        <v>3</v>
      </c>
      <c r="O145" s="19">
        <f t="shared" si="35"/>
        <v>10</v>
      </c>
      <c r="P145" s="19">
        <f t="shared" si="36"/>
        <v>13</v>
      </c>
      <c r="Q145" s="28">
        <f t="shared" si="37"/>
        <v>0</v>
      </c>
      <c r="R145" s="28">
        <f t="shared" si="38"/>
        <v>0</v>
      </c>
      <c r="S145" s="28" t="str">
        <f t="shared" si="39"/>
        <v>VP</v>
      </c>
      <c r="T145" s="20" t="s">
        <v>94</v>
      </c>
    </row>
    <row r="146" spans="1:20" ht="30.75" customHeight="1">
      <c r="A146" s="173" t="s">
        <v>97</v>
      </c>
      <c r="B146" s="174"/>
      <c r="C146" s="174"/>
      <c r="D146" s="174"/>
      <c r="E146" s="174"/>
      <c r="F146" s="174"/>
      <c r="G146" s="174"/>
      <c r="H146" s="174"/>
      <c r="I146" s="175"/>
      <c r="J146" s="39">
        <f t="shared" ref="J146:P146" si="40">SUM(J133:J145)</f>
        <v>85</v>
      </c>
      <c r="K146" s="39">
        <f t="shared" si="40"/>
        <v>14</v>
      </c>
      <c r="L146" s="39">
        <f t="shared" si="40"/>
        <v>18</v>
      </c>
      <c r="M146" s="39">
        <f t="shared" si="40"/>
        <v>6</v>
      </c>
      <c r="N146" s="39">
        <f t="shared" si="40"/>
        <v>38</v>
      </c>
      <c r="O146" s="39">
        <f t="shared" si="40"/>
        <v>118</v>
      </c>
      <c r="P146" s="39">
        <f t="shared" si="40"/>
        <v>156</v>
      </c>
      <c r="Q146" s="40">
        <f>COUNTIF(Q133:Q145,"E")</f>
        <v>8</v>
      </c>
      <c r="R146" s="40">
        <f>COUNTIF(R133:R145,"C")</f>
        <v>3</v>
      </c>
      <c r="S146" s="40">
        <f>COUNTIF(S133:S145,"VP")</f>
        <v>2</v>
      </c>
      <c r="T146" s="41">
        <v>13</v>
      </c>
    </row>
    <row r="147" spans="1:20" ht="15.75" customHeight="1">
      <c r="A147" s="178" t="s">
        <v>48</v>
      </c>
      <c r="B147" s="179"/>
      <c r="C147" s="179"/>
      <c r="D147" s="179"/>
      <c r="E147" s="179"/>
      <c r="F147" s="179"/>
      <c r="G147" s="179"/>
      <c r="H147" s="179"/>
      <c r="I147" s="179"/>
      <c r="J147" s="180"/>
      <c r="K147" s="39">
        <f>K146*14</f>
        <v>196</v>
      </c>
      <c r="L147" s="39">
        <f>L146*14</f>
        <v>252</v>
      </c>
      <c r="M147" s="39">
        <f t="shared" ref="M147:P147" si="41">M146*14</f>
        <v>84</v>
      </c>
      <c r="N147" s="39">
        <f t="shared" si="41"/>
        <v>532</v>
      </c>
      <c r="O147" s="39">
        <f t="shared" si="41"/>
        <v>1652</v>
      </c>
      <c r="P147" s="39">
        <f t="shared" si="41"/>
        <v>2184</v>
      </c>
      <c r="Q147" s="185"/>
      <c r="R147" s="186"/>
      <c r="S147" s="186"/>
      <c r="T147" s="187"/>
    </row>
    <row r="148" spans="1:20" ht="17.25" customHeight="1">
      <c r="A148" s="181"/>
      <c r="B148" s="182"/>
      <c r="C148" s="182"/>
      <c r="D148" s="182"/>
      <c r="E148" s="182"/>
      <c r="F148" s="182"/>
      <c r="G148" s="182"/>
      <c r="H148" s="182"/>
      <c r="I148" s="182"/>
      <c r="J148" s="183"/>
      <c r="K148" s="191">
        <f>SUM(K147:M147)</f>
        <v>532</v>
      </c>
      <c r="L148" s="192"/>
      <c r="M148" s="193"/>
      <c r="N148" s="194">
        <f>SUM(N147:O147)</f>
        <v>2184</v>
      </c>
      <c r="O148" s="195"/>
      <c r="P148" s="196"/>
      <c r="Q148" s="188"/>
      <c r="R148" s="189"/>
      <c r="S148" s="189"/>
      <c r="T148" s="190"/>
    </row>
    <row r="149" spans="1:20" ht="8.25" customHeight="1"/>
    <row r="150" spans="1:20">
      <c r="B150" s="2"/>
      <c r="C150" s="2"/>
      <c r="D150" s="2"/>
      <c r="E150" s="2"/>
      <c r="F150" s="2"/>
      <c r="G150" s="2"/>
      <c r="M150" s="8"/>
      <c r="N150" s="8"/>
      <c r="O150" s="8"/>
      <c r="P150" s="8"/>
      <c r="Q150" s="8"/>
      <c r="R150" s="8"/>
      <c r="S150" s="8"/>
    </row>
    <row r="151" spans="1:20">
      <c r="B151" s="8"/>
      <c r="C151" s="8"/>
      <c r="D151" s="8"/>
      <c r="E151" s="8"/>
      <c r="F151" s="8"/>
      <c r="G151" s="8"/>
      <c r="H151" s="16"/>
      <c r="I151" s="16"/>
      <c r="J151" s="16"/>
      <c r="M151" s="8"/>
      <c r="N151" s="8"/>
      <c r="O151" s="8"/>
      <c r="P151" s="8"/>
      <c r="Q151" s="8"/>
      <c r="R151" s="8"/>
      <c r="S151" s="8"/>
    </row>
    <row r="152" spans="1:20" ht="12.75" customHeight="1"/>
    <row r="153" spans="1:20" ht="23.25" customHeight="1">
      <c r="A153" s="171" t="s">
        <v>177</v>
      </c>
      <c r="B153" s="184"/>
      <c r="C153" s="184"/>
      <c r="D153" s="184"/>
      <c r="E153" s="184"/>
      <c r="F153" s="184"/>
      <c r="G153" s="184"/>
      <c r="H153" s="184"/>
      <c r="I153" s="184"/>
      <c r="J153" s="184"/>
      <c r="K153" s="184"/>
      <c r="L153" s="184"/>
      <c r="M153" s="184"/>
      <c r="N153" s="184"/>
      <c r="O153" s="184"/>
      <c r="P153" s="184"/>
      <c r="Q153" s="184"/>
      <c r="R153" s="184"/>
      <c r="S153" s="184"/>
      <c r="T153" s="184"/>
    </row>
    <row r="154" spans="1:20" ht="26.25" customHeight="1">
      <c r="A154" s="171" t="s">
        <v>27</v>
      </c>
      <c r="B154" s="171" t="s">
        <v>26</v>
      </c>
      <c r="C154" s="171"/>
      <c r="D154" s="171"/>
      <c r="E154" s="171"/>
      <c r="F154" s="171"/>
      <c r="G154" s="171"/>
      <c r="H154" s="171"/>
      <c r="I154" s="171"/>
      <c r="J154" s="172" t="s">
        <v>40</v>
      </c>
      <c r="K154" s="172" t="s">
        <v>24</v>
      </c>
      <c r="L154" s="172"/>
      <c r="M154" s="172"/>
      <c r="N154" s="172" t="s">
        <v>41</v>
      </c>
      <c r="O154" s="172"/>
      <c r="P154" s="172"/>
      <c r="Q154" s="172" t="s">
        <v>23</v>
      </c>
      <c r="R154" s="172"/>
      <c r="S154" s="172"/>
      <c r="T154" s="172" t="s">
        <v>22</v>
      </c>
    </row>
    <row r="155" spans="1:20">
      <c r="A155" s="171"/>
      <c r="B155" s="171"/>
      <c r="C155" s="171"/>
      <c r="D155" s="171"/>
      <c r="E155" s="171"/>
      <c r="F155" s="171"/>
      <c r="G155" s="171"/>
      <c r="H155" s="171"/>
      <c r="I155" s="171"/>
      <c r="J155" s="172"/>
      <c r="K155" s="29" t="s">
        <v>28</v>
      </c>
      <c r="L155" s="29" t="s">
        <v>29</v>
      </c>
      <c r="M155" s="29" t="s">
        <v>30</v>
      </c>
      <c r="N155" s="29" t="s">
        <v>34</v>
      </c>
      <c r="O155" s="29" t="s">
        <v>7</v>
      </c>
      <c r="P155" s="29" t="s">
        <v>31</v>
      </c>
      <c r="Q155" s="29" t="s">
        <v>32</v>
      </c>
      <c r="R155" s="29" t="s">
        <v>28</v>
      </c>
      <c r="S155" s="29" t="s">
        <v>33</v>
      </c>
      <c r="T155" s="172"/>
    </row>
    <row r="156" spans="1:20">
      <c r="A156" s="32" t="str">
        <f t="shared" ref="A156:A161" si="42">IF(ISNA(INDEX($A$38:$T$126,MATCH($B156,$B$38:$B$126,0),1)),"",INDEX($A$38:$T$126,MATCH($B156,$B$38:$B$126,0),1))</f>
        <v>LME1101</v>
      </c>
      <c r="B156" s="177" t="s">
        <v>113</v>
      </c>
      <c r="C156" s="177"/>
      <c r="D156" s="177"/>
      <c r="E156" s="177"/>
      <c r="F156" s="177"/>
      <c r="G156" s="177"/>
      <c r="H156" s="177"/>
      <c r="I156" s="177"/>
      <c r="J156" s="19">
        <f t="shared" ref="J156:J161" si="43">IF(ISNA(INDEX($A$38:$T$126,MATCH($B156,$B$38:$B$126,0),10)),"",INDEX($A$38:$T$126,MATCH($B156,$B$38:$B$126,0),10))</f>
        <v>6</v>
      </c>
      <c r="K156" s="19">
        <f t="shared" ref="K156:K161" si="44">IF(ISNA(INDEX($A$38:$T$126,MATCH($B156,$B$38:$B$126,0),11)),"",INDEX($A$38:$T$126,MATCH($B156,$B$38:$B$126,0),11))</f>
        <v>2</v>
      </c>
      <c r="L156" s="19">
        <f t="shared" ref="L156:L161" si="45">IF(ISNA(INDEX($A$38:$T$126,MATCH($B156,$B$38:$B$126,0),12)),"",INDEX($A$38:$T$126,MATCH($B156,$B$38:$B$126,0),12))</f>
        <v>1</v>
      </c>
      <c r="M156" s="19">
        <f t="shared" ref="M156:M161" si="46">IF(ISNA(INDEX($A$38:$T$126,MATCH($B156,$B$38:$B$126,0),13)),"",INDEX($A$38:$T$126,MATCH($B156,$B$38:$B$126,0),13))</f>
        <v>0</v>
      </c>
      <c r="N156" s="19">
        <f t="shared" ref="N156:N161" si="47">IF(ISNA(INDEX($A$38:$T$126,MATCH($B156,$B$38:$B$126,0),14)),"",INDEX($A$38:$T$126,MATCH($B156,$B$38:$B$126,0),14))</f>
        <v>3</v>
      </c>
      <c r="O156" s="19">
        <f t="shared" ref="O156:O161" si="48">IF(ISNA(INDEX($A$38:$T$126,MATCH($B156,$B$38:$B$126,0),15)),"",INDEX($A$38:$T$126,MATCH($B156,$B$38:$B$126,0),15))</f>
        <v>8</v>
      </c>
      <c r="P156" s="19">
        <f t="shared" ref="P156:P161" si="49">IF(ISNA(INDEX($A$38:$T$126,MATCH($B156,$B$38:$B$126,0),16)),"",INDEX($A$38:$T$126,MATCH($B156,$B$38:$B$126,0),16))</f>
        <v>11</v>
      </c>
      <c r="Q156" s="28" t="str">
        <f t="shared" ref="Q156:Q161" si="50">IF(ISNA(INDEX($A$38:$T$126,MATCH($B156,$B$38:$B$126,0),17)),"",INDEX($A$38:$T$126,MATCH($B156,$B$38:$B$126,0),17))</f>
        <v>E</v>
      </c>
      <c r="R156" s="28">
        <f>IF(ISNA(INDEX($A$38:$T$126,MATCH($B156,$B$38:$B$126,0),18)),"",INDEX($A$38:$T$126,MATCH($B156,$B$38:$B$126,0),18))</f>
        <v>0</v>
      </c>
      <c r="S156" s="28">
        <f>IF(ISNA(INDEX($A$38:$T$126,MATCH($B156,$B$38:$B$126,0),19)),"",INDEX($A$38:$T$126,MATCH($B156,$B$38:$B$126,0),19))</f>
        <v>0</v>
      </c>
      <c r="T156" s="18" t="s">
        <v>95</v>
      </c>
    </row>
    <row r="157" spans="1:20" s="61" customFormat="1">
      <c r="A157" s="32" t="str">
        <f t="shared" si="42"/>
        <v>LME1102</v>
      </c>
      <c r="B157" s="177" t="s">
        <v>114</v>
      </c>
      <c r="C157" s="177"/>
      <c r="D157" s="177"/>
      <c r="E157" s="177"/>
      <c r="F157" s="177"/>
      <c r="G157" s="177"/>
      <c r="H157" s="177"/>
      <c r="I157" s="177"/>
      <c r="J157" s="19">
        <f t="shared" si="43"/>
        <v>5</v>
      </c>
      <c r="K157" s="19">
        <f t="shared" si="44"/>
        <v>2</v>
      </c>
      <c r="L157" s="19">
        <f t="shared" si="45"/>
        <v>1</v>
      </c>
      <c r="M157" s="19">
        <f t="shared" si="46"/>
        <v>0</v>
      </c>
      <c r="N157" s="19">
        <f t="shared" si="47"/>
        <v>3</v>
      </c>
      <c r="O157" s="19">
        <f t="shared" si="48"/>
        <v>6</v>
      </c>
      <c r="P157" s="19">
        <f t="shared" si="49"/>
        <v>9</v>
      </c>
      <c r="Q157" s="28" t="str">
        <f t="shared" si="50"/>
        <v>E</v>
      </c>
      <c r="R157" s="28">
        <f>IF(ISNA(INDEX($A$38:$T$126,MATCH($B157,$B$38:$B$126,0),18)),"",INDEX($A$38:$T$126,MATCH($B157,$B$38:$B$126,0),18))</f>
        <v>0</v>
      </c>
      <c r="S157" s="28">
        <f>IF(ISNA(INDEX($A$38:$T$126,MATCH($B157,$B$38:$B$126,0),19)),"",INDEX($A$38:$T$126,MATCH($B157,$B$38:$B$126,0),19))</f>
        <v>0</v>
      </c>
      <c r="T157" s="62" t="s">
        <v>95</v>
      </c>
    </row>
    <row r="158" spans="1:20">
      <c r="A158" s="32" t="str">
        <f t="shared" si="42"/>
        <v>LME2109</v>
      </c>
      <c r="B158" s="177" t="s">
        <v>133</v>
      </c>
      <c r="C158" s="177"/>
      <c r="D158" s="177"/>
      <c r="E158" s="177"/>
      <c r="F158" s="177"/>
      <c r="G158" s="177"/>
      <c r="H158" s="177"/>
      <c r="I158" s="177"/>
      <c r="J158" s="19">
        <f t="shared" si="43"/>
        <v>5</v>
      </c>
      <c r="K158" s="19">
        <f t="shared" si="44"/>
        <v>1</v>
      </c>
      <c r="L158" s="19">
        <f t="shared" si="45"/>
        <v>1</v>
      </c>
      <c r="M158" s="19">
        <f t="shared" si="46"/>
        <v>0</v>
      </c>
      <c r="N158" s="19">
        <f t="shared" si="47"/>
        <v>2</v>
      </c>
      <c r="O158" s="19">
        <f t="shared" si="48"/>
        <v>7</v>
      </c>
      <c r="P158" s="19">
        <f t="shared" si="49"/>
        <v>9</v>
      </c>
      <c r="Q158" s="28" t="str">
        <f t="shared" si="50"/>
        <v>E</v>
      </c>
      <c r="R158" s="28">
        <f>IF(ISNA(INDEX($A$38:$T$126,MATCH($B158,$B$38:$B$126,0),18)),"",INDEX($A$38:$T$126,MATCH($B158,$B$38:$B$126,0),18))</f>
        <v>0</v>
      </c>
      <c r="S158" s="28">
        <f>IF(ISNA(INDEX($A$38:$T$126,MATCH($B158,$B$38:$B$126,0),19)),"",INDEX($A$38:$T$126,MATCH($B158,$B$38:$B$126,0),19))</f>
        <v>0</v>
      </c>
      <c r="T158" s="18" t="s">
        <v>95</v>
      </c>
    </row>
    <row r="159" spans="1:20" s="50" customFormat="1" ht="14.4">
      <c r="A159" s="32" t="str">
        <f t="shared" si="42"/>
        <v>LME1205</v>
      </c>
      <c r="B159" s="101" t="s">
        <v>123</v>
      </c>
      <c r="C159" s="102"/>
      <c r="D159" s="102"/>
      <c r="E159" s="102"/>
      <c r="F159" s="102"/>
      <c r="G159" s="102"/>
      <c r="H159" s="102"/>
      <c r="I159" s="103"/>
      <c r="J159" s="19">
        <f t="shared" si="43"/>
        <v>6</v>
      </c>
      <c r="K159" s="19">
        <f t="shared" si="44"/>
        <v>2</v>
      </c>
      <c r="L159" s="19">
        <f t="shared" si="45"/>
        <v>1</v>
      </c>
      <c r="M159" s="19">
        <f t="shared" si="46"/>
        <v>0</v>
      </c>
      <c r="N159" s="19">
        <f t="shared" si="47"/>
        <v>3</v>
      </c>
      <c r="O159" s="19">
        <f t="shared" si="48"/>
        <v>8</v>
      </c>
      <c r="P159" s="19">
        <f t="shared" si="49"/>
        <v>11</v>
      </c>
      <c r="Q159" s="28" t="str">
        <f t="shared" si="50"/>
        <v>E</v>
      </c>
      <c r="R159" s="28"/>
      <c r="S159" s="28"/>
      <c r="T159" s="52" t="s">
        <v>95</v>
      </c>
    </row>
    <row r="160" spans="1:20" s="64" customFormat="1" ht="15" customHeight="1">
      <c r="A160" s="32" t="str">
        <f t="shared" si="42"/>
        <v>LME2212</v>
      </c>
      <c r="B160" s="101" t="s">
        <v>142</v>
      </c>
      <c r="C160" s="102"/>
      <c r="D160" s="102"/>
      <c r="E160" s="102"/>
      <c r="F160" s="102"/>
      <c r="G160" s="102"/>
      <c r="H160" s="102"/>
      <c r="I160" s="103"/>
      <c r="J160" s="19">
        <f t="shared" si="43"/>
        <v>8</v>
      </c>
      <c r="K160" s="19">
        <f t="shared" si="44"/>
        <v>2</v>
      </c>
      <c r="L160" s="19">
        <f t="shared" si="45"/>
        <v>2</v>
      </c>
      <c r="M160" s="19">
        <f t="shared" si="46"/>
        <v>0</v>
      </c>
      <c r="N160" s="19">
        <f t="shared" si="47"/>
        <v>4</v>
      </c>
      <c r="O160" s="19">
        <f t="shared" si="48"/>
        <v>10</v>
      </c>
      <c r="P160" s="19">
        <f t="shared" si="49"/>
        <v>14</v>
      </c>
      <c r="Q160" s="28" t="str">
        <f t="shared" si="50"/>
        <v>E</v>
      </c>
      <c r="R160" s="28"/>
      <c r="S160" s="28"/>
      <c r="T160" s="63" t="s">
        <v>95</v>
      </c>
    </row>
    <row r="161" spans="1:24" s="50" customFormat="1" ht="14.4">
      <c r="A161" s="32" t="str">
        <f t="shared" si="42"/>
        <v>LME1206</v>
      </c>
      <c r="B161" s="101" t="s">
        <v>124</v>
      </c>
      <c r="C161" s="102"/>
      <c r="D161" s="102"/>
      <c r="E161" s="102"/>
      <c r="F161" s="102"/>
      <c r="G161" s="102"/>
      <c r="H161" s="102"/>
      <c r="I161" s="103"/>
      <c r="J161" s="19">
        <f t="shared" si="43"/>
        <v>5</v>
      </c>
      <c r="K161" s="19">
        <f t="shared" si="44"/>
        <v>1</v>
      </c>
      <c r="L161" s="19">
        <f t="shared" si="45"/>
        <v>2</v>
      </c>
      <c r="M161" s="19">
        <f t="shared" si="46"/>
        <v>0</v>
      </c>
      <c r="N161" s="19">
        <f t="shared" si="47"/>
        <v>3</v>
      </c>
      <c r="O161" s="19">
        <f t="shared" si="48"/>
        <v>6</v>
      </c>
      <c r="P161" s="19">
        <f t="shared" si="49"/>
        <v>9</v>
      </c>
      <c r="Q161" s="28" t="str">
        <f t="shared" si="50"/>
        <v>E</v>
      </c>
      <c r="R161" s="28"/>
      <c r="S161" s="28"/>
      <c r="T161" s="52" t="s">
        <v>95</v>
      </c>
    </row>
    <row r="162" spans="1:24" ht="25.5" customHeight="1">
      <c r="A162" s="173" t="s">
        <v>81</v>
      </c>
      <c r="B162" s="174"/>
      <c r="C162" s="174"/>
      <c r="D162" s="174"/>
      <c r="E162" s="174"/>
      <c r="F162" s="174"/>
      <c r="G162" s="174"/>
      <c r="H162" s="174"/>
      <c r="I162" s="175"/>
      <c r="J162" s="39">
        <f t="shared" ref="J162:P162" si="51">SUM(J156:J161)</f>
        <v>35</v>
      </c>
      <c r="K162" s="39">
        <f t="shared" si="51"/>
        <v>10</v>
      </c>
      <c r="L162" s="39">
        <f t="shared" si="51"/>
        <v>8</v>
      </c>
      <c r="M162" s="39">
        <f t="shared" si="51"/>
        <v>0</v>
      </c>
      <c r="N162" s="39">
        <f t="shared" si="51"/>
        <v>18</v>
      </c>
      <c r="O162" s="39">
        <f t="shared" si="51"/>
        <v>45</v>
      </c>
      <c r="P162" s="39">
        <f t="shared" si="51"/>
        <v>63</v>
      </c>
      <c r="Q162" s="40">
        <f>COUNTIF(Q156:Q161,"E")</f>
        <v>6</v>
      </c>
      <c r="R162" s="40">
        <f>COUNTIF(R156:R161,"C")</f>
        <v>0</v>
      </c>
      <c r="S162" s="40">
        <f>COUNTIF(S156:S161,"VP")</f>
        <v>0</v>
      </c>
      <c r="T162" s="41">
        <v>6</v>
      </c>
    </row>
    <row r="163" spans="1:24" ht="13.5" customHeight="1">
      <c r="A163" s="178" t="s">
        <v>48</v>
      </c>
      <c r="B163" s="179"/>
      <c r="C163" s="179"/>
      <c r="D163" s="179"/>
      <c r="E163" s="179"/>
      <c r="F163" s="179"/>
      <c r="G163" s="179"/>
      <c r="H163" s="179"/>
      <c r="I163" s="179"/>
      <c r="J163" s="180"/>
      <c r="K163" s="39">
        <f>K162*14</f>
        <v>140</v>
      </c>
      <c r="L163" s="39">
        <f>L162*14</f>
        <v>112</v>
      </c>
      <c r="M163" s="39">
        <f t="shared" ref="M163:P163" si="52">M162*14</f>
        <v>0</v>
      </c>
      <c r="N163" s="39">
        <f t="shared" si="52"/>
        <v>252</v>
      </c>
      <c r="O163" s="39">
        <f t="shared" si="52"/>
        <v>630</v>
      </c>
      <c r="P163" s="39">
        <f t="shared" si="52"/>
        <v>882</v>
      </c>
      <c r="Q163" s="185"/>
      <c r="R163" s="186"/>
      <c r="S163" s="186"/>
      <c r="T163" s="187"/>
    </row>
    <row r="164" spans="1:24" ht="16.5" customHeight="1">
      <c r="A164" s="181"/>
      <c r="B164" s="182"/>
      <c r="C164" s="182"/>
      <c r="D164" s="182"/>
      <c r="E164" s="182"/>
      <c r="F164" s="182"/>
      <c r="G164" s="182"/>
      <c r="H164" s="182"/>
      <c r="I164" s="182"/>
      <c r="J164" s="183"/>
      <c r="K164" s="191">
        <f>SUM(K163:M163)</f>
        <v>252</v>
      </c>
      <c r="L164" s="192"/>
      <c r="M164" s="193"/>
      <c r="N164" s="194">
        <f>SUM(N163:O163)</f>
        <v>882</v>
      </c>
      <c r="O164" s="195"/>
      <c r="P164" s="196"/>
      <c r="Q164" s="188"/>
      <c r="R164" s="189"/>
      <c r="S164" s="189"/>
      <c r="T164" s="190"/>
    </row>
    <row r="165" spans="1:24" ht="18.75" customHeight="1"/>
    <row r="166" spans="1:24" ht="8.25" customHeight="1"/>
    <row r="167" spans="1:24">
      <c r="B167" s="2"/>
      <c r="C167" s="2"/>
      <c r="D167" s="2"/>
      <c r="E167" s="2"/>
      <c r="F167" s="2"/>
      <c r="G167" s="2"/>
      <c r="M167" s="8"/>
      <c r="N167" s="8"/>
      <c r="O167" s="8"/>
      <c r="P167" s="8"/>
      <c r="Q167" s="8"/>
      <c r="R167" s="8"/>
      <c r="S167" s="8"/>
    </row>
    <row r="168" spans="1:24">
      <c r="B168" s="8"/>
      <c r="C168" s="8"/>
      <c r="D168" s="8"/>
      <c r="E168" s="8"/>
      <c r="F168" s="8"/>
      <c r="G168" s="8"/>
      <c r="H168" s="16"/>
      <c r="I168" s="16"/>
      <c r="J168" s="16"/>
      <c r="M168" s="8"/>
      <c r="N168" s="8"/>
      <c r="O168" s="8"/>
      <c r="P168" s="8"/>
      <c r="Q168" s="8"/>
      <c r="R168" s="8"/>
      <c r="S168" s="8"/>
    </row>
    <row r="170" spans="1:24">
      <c r="A170" s="115" t="s">
        <v>57</v>
      </c>
      <c r="B170" s="115"/>
    </row>
    <row r="171" spans="1:24">
      <c r="A171" s="197" t="s">
        <v>27</v>
      </c>
      <c r="B171" s="199" t="s">
        <v>49</v>
      </c>
      <c r="C171" s="200"/>
      <c r="D171" s="200"/>
      <c r="E171" s="200"/>
      <c r="F171" s="200"/>
      <c r="G171" s="201"/>
      <c r="H171" s="199" t="s">
        <v>52</v>
      </c>
      <c r="I171" s="201"/>
      <c r="J171" s="205" t="s">
        <v>53</v>
      </c>
      <c r="K171" s="206"/>
      <c r="L171" s="206"/>
      <c r="M171" s="206"/>
      <c r="N171" s="206"/>
      <c r="O171" s="207"/>
      <c r="P171" s="199" t="s">
        <v>47</v>
      </c>
      <c r="Q171" s="201"/>
      <c r="R171" s="205" t="s">
        <v>54</v>
      </c>
      <c r="S171" s="206"/>
      <c r="T171" s="207"/>
    </row>
    <row r="172" spans="1:24">
      <c r="A172" s="198"/>
      <c r="B172" s="202"/>
      <c r="C172" s="203"/>
      <c r="D172" s="203"/>
      <c r="E172" s="203"/>
      <c r="F172" s="203"/>
      <c r="G172" s="204"/>
      <c r="H172" s="202"/>
      <c r="I172" s="204"/>
      <c r="J172" s="205" t="s">
        <v>34</v>
      </c>
      <c r="K172" s="207"/>
      <c r="L172" s="205" t="s">
        <v>7</v>
      </c>
      <c r="M172" s="207"/>
      <c r="N172" s="205" t="s">
        <v>31</v>
      </c>
      <c r="O172" s="207"/>
      <c r="P172" s="202"/>
      <c r="Q172" s="204"/>
      <c r="R172" s="38" t="s">
        <v>55</v>
      </c>
      <c r="S172" s="205" t="s">
        <v>56</v>
      </c>
      <c r="T172" s="207"/>
    </row>
    <row r="173" spans="1:24">
      <c r="A173" s="38">
        <v>1</v>
      </c>
      <c r="B173" s="205" t="s">
        <v>50</v>
      </c>
      <c r="C173" s="206"/>
      <c r="D173" s="206"/>
      <c r="E173" s="206"/>
      <c r="F173" s="206"/>
      <c r="G173" s="207"/>
      <c r="H173" s="212">
        <f>J173</f>
        <v>658</v>
      </c>
      <c r="I173" s="212"/>
      <c r="J173" s="213">
        <f>SUM(N46,N56,N68,N77)*14-J174</f>
        <v>658</v>
      </c>
      <c r="K173" s="214"/>
      <c r="L173" s="213">
        <f>SUM(O46,O56,O68,O77)*14-L174</f>
        <v>1862</v>
      </c>
      <c r="M173" s="214"/>
      <c r="N173" s="215">
        <f>SUM(P46,P56,P68,P77)*14-N174</f>
        <v>2520</v>
      </c>
      <c r="O173" s="216"/>
      <c r="P173" s="217">
        <f>H173/H175</f>
        <v>0.8392857142857143</v>
      </c>
      <c r="Q173" s="218"/>
      <c r="R173" s="47">
        <f>SUM(J46,J56)-R174</f>
        <v>46</v>
      </c>
      <c r="S173" s="219">
        <f>SUM(J68,J77)-S174</f>
        <v>53</v>
      </c>
      <c r="T173" s="220"/>
    </row>
    <row r="174" spans="1:24">
      <c r="A174" s="38">
        <v>2</v>
      </c>
      <c r="B174" s="205" t="s">
        <v>51</v>
      </c>
      <c r="C174" s="206"/>
      <c r="D174" s="206"/>
      <c r="E174" s="206"/>
      <c r="F174" s="206"/>
      <c r="G174" s="207"/>
      <c r="H174" s="221">
        <f>J174</f>
        <v>126</v>
      </c>
      <c r="I174" s="212"/>
      <c r="J174" s="222">
        <f>N123</f>
        <v>126</v>
      </c>
      <c r="K174" s="223"/>
      <c r="L174" s="222">
        <f>O123</f>
        <v>420</v>
      </c>
      <c r="M174" s="223"/>
      <c r="N174" s="224">
        <f>P123</f>
        <v>546</v>
      </c>
      <c r="O174" s="216"/>
      <c r="P174" s="217">
        <f>H174/H175</f>
        <v>0.16071428571428573</v>
      </c>
      <c r="Q174" s="218"/>
      <c r="R174" s="17">
        <v>14</v>
      </c>
      <c r="S174" s="225">
        <v>7</v>
      </c>
      <c r="T174" s="226"/>
      <c r="U174" s="230" t="str">
        <f>IF(N174=P123,"Corect","Nu corespunde cu tabelul de opționale")</f>
        <v>Corect</v>
      </c>
      <c r="V174" s="231"/>
      <c r="W174" s="231"/>
      <c r="X174" s="231"/>
    </row>
    <row r="175" spans="1:24">
      <c r="A175" s="205" t="s">
        <v>25</v>
      </c>
      <c r="B175" s="206"/>
      <c r="C175" s="206"/>
      <c r="D175" s="206"/>
      <c r="E175" s="206"/>
      <c r="F175" s="206"/>
      <c r="G175" s="207"/>
      <c r="H175" s="172">
        <f>J175</f>
        <v>784</v>
      </c>
      <c r="I175" s="172"/>
      <c r="J175" s="172">
        <f>SUM(J173:K174)</f>
        <v>784</v>
      </c>
      <c r="K175" s="172"/>
      <c r="L175" s="92">
        <f>SUM(L173:M174)</f>
        <v>2282</v>
      </c>
      <c r="M175" s="94"/>
      <c r="N175" s="92">
        <f>SUM(N173:O174)</f>
        <v>3066</v>
      </c>
      <c r="O175" s="94"/>
      <c r="P175" s="208">
        <f>SUM(P173:Q174)</f>
        <v>1</v>
      </c>
      <c r="Q175" s="209"/>
      <c r="R175" s="48">
        <f>SUM(R173:R174)</f>
        <v>60</v>
      </c>
      <c r="S175" s="210">
        <f>SUM(S173:T174)</f>
        <v>60</v>
      </c>
      <c r="T175" s="211"/>
    </row>
    <row r="176" spans="1:24" s="46" customFormat="1">
      <c r="U176" s="44"/>
    </row>
    <row r="177" spans="21:34" ht="14.4">
      <c r="U177" s="67"/>
      <c r="V177" s="68"/>
      <c r="W177" s="68"/>
      <c r="X177" s="68"/>
      <c r="Y177" s="68"/>
      <c r="Z177" s="68"/>
      <c r="AA177" s="68"/>
      <c r="AB177" s="68"/>
    </row>
    <row r="178" spans="21:34">
      <c r="U178" s="111"/>
      <c r="V178" s="111"/>
      <c r="W178" s="111"/>
      <c r="X178" s="111"/>
      <c r="Y178" s="111"/>
      <c r="Z178" s="111"/>
      <c r="AA178" s="111"/>
      <c r="AB178" s="111"/>
      <c r="AC178" s="111"/>
      <c r="AD178" s="111"/>
      <c r="AE178" s="111"/>
      <c r="AF178" s="111"/>
      <c r="AG178" s="111"/>
      <c r="AH178" s="111"/>
    </row>
    <row r="179" spans="21:34">
      <c r="U179" s="111"/>
      <c r="V179" s="111"/>
      <c r="W179" s="111"/>
      <c r="X179" s="111"/>
      <c r="Y179" s="111"/>
      <c r="Z179" s="111"/>
      <c r="AA179" s="111"/>
      <c r="AB179" s="111"/>
      <c r="AC179" s="111"/>
      <c r="AD179" s="111"/>
      <c r="AE179" s="111"/>
      <c r="AF179" s="111"/>
      <c r="AG179" s="111"/>
      <c r="AH179" s="111"/>
    </row>
    <row r="180" spans="21:34">
      <c r="U180" s="111"/>
      <c r="V180" s="111"/>
      <c r="W180" s="111"/>
      <c r="X180" s="111"/>
      <c r="Y180" s="111"/>
      <c r="Z180" s="111"/>
      <c r="AA180" s="111"/>
      <c r="AB180" s="111"/>
      <c r="AC180" s="111"/>
      <c r="AD180" s="111"/>
      <c r="AE180" s="111"/>
      <c r="AF180" s="111"/>
      <c r="AG180" s="111"/>
      <c r="AH180" s="111"/>
    </row>
    <row r="181" spans="21:34">
      <c r="U181" s="111"/>
      <c r="V181" s="111"/>
      <c r="W181" s="111"/>
      <c r="X181" s="111"/>
      <c r="Y181" s="111"/>
      <c r="Z181" s="111"/>
      <c r="AA181" s="111"/>
      <c r="AB181" s="111"/>
      <c r="AC181" s="111"/>
      <c r="AD181" s="111"/>
      <c r="AE181" s="111"/>
      <c r="AF181" s="111"/>
      <c r="AG181" s="111"/>
      <c r="AH181" s="111"/>
    </row>
    <row r="182" spans="21:34">
      <c r="U182" s="111"/>
      <c r="V182" s="111"/>
      <c r="W182" s="111"/>
      <c r="X182" s="111"/>
      <c r="Y182" s="111"/>
      <c r="Z182" s="111"/>
      <c r="AA182" s="111"/>
      <c r="AB182" s="111"/>
      <c r="AC182" s="111"/>
      <c r="AD182" s="111"/>
      <c r="AE182" s="111"/>
      <c r="AF182" s="111"/>
      <c r="AG182" s="111"/>
      <c r="AH182" s="111"/>
    </row>
    <row r="183" spans="21:34">
      <c r="U183" s="111"/>
      <c r="V183" s="111"/>
      <c r="W183" s="111"/>
      <c r="X183" s="111"/>
      <c r="Y183" s="111"/>
      <c r="Z183" s="111"/>
      <c r="AA183" s="111"/>
      <c r="AB183" s="111"/>
      <c r="AC183" s="111"/>
      <c r="AD183" s="111"/>
      <c r="AE183" s="111"/>
      <c r="AF183" s="111"/>
      <c r="AG183" s="111"/>
      <c r="AH183" s="111"/>
    </row>
  </sheetData>
  <sheetProtection formatCells="0" formatRows="0" insertRows="0"/>
  <mergeCells count="251">
    <mergeCell ref="B118:I118"/>
    <mergeCell ref="B121:I121"/>
    <mergeCell ref="B115:I115"/>
    <mergeCell ref="B111:I111"/>
    <mergeCell ref="B107:I107"/>
    <mergeCell ref="B106:I106"/>
    <mergeCell ref="B105:I105"/>
    <mergeCell ref="B103:I103"/>
    <mergeCell ref="B95:I95"/>
    <mergeCell ref="U178:AA183"/>
    <mergeCell ref="AB178:AH183"/>
    <mergeCell ref="A8:K8"/>
    <mergeCell ref="B159:I159"/>
    <mergeCell ref="B161:I161"/>
    <mergeCell ref="U77:W77"/>
    <mergeCell ref="U174:X174"/>
    <mergeCell ref="U3:X3"/>
    <mergeCell ref="U4:X4"/>
    <mergeCell ref="U5:X5"/>
    <mergeCell ref="U6:X6"/>
    <mergeCell ref="U29:V29"/>
    <mergeCell ref="U30:V30"/>
    <mergeCell ref="U46:W46"/>
    <mergeCell ref="U56:W56"/>
    <mergeCell ref="U68:W68"/>
    <mergeCell ref="U18:Z20"/>
    <mergeCell ref="U86:Y96"/>
    <mergeCell ref="U97:Y109"/>
    <mergeCell ref="A175:G175"/>
    <mergeCell ref="H175:I175"/>
    <mergeCell ref="J175:K175"/>
    <mergeCell ref="L175:M175"/>
    <mergeCell ref="N175:O175"/>
    <mergeCell ref="P175:Q175"/>
    <mergeCell ref="S175:T175"/>
    <mergeCell ref="B173:G173"/>
    <mergeCell ref="H173:I173"/>
    <mergeCell ref="J173:K173"/>
    <mergeCell ref="L173:M173"/>
    <mergeCell ref="N173:O173"/>
    <mergeCell ref="P173:Q173"/>
    <mergeCell ref="S173:T173"/>
    <mergeCell ref="B174:G174"/>
    <mergeCell ref="H174:I174"/>
    <mergeCell ref="J174:K174"/>
    <mergeCell ref="L174:M174"/>
    <mergeCell ref="N174:O174"/>
    <mergeCell ref="P174:Q174"/>
    <mergeCell ref="S174:T174"/>
    <mergeCell ref="A162:I162"/>
    <mergeCell ref="K164:M164"/>
    <mergeCell ref="N164:P164"/>
    <mergeCell ref="A163:J164"/>
    <mergeCell ref="Q163:T164"/>
    <mergeCell ref="A171:A172"/>
    <mergeCell ref="B171:G172"/>
    <mergeCell ref="H171:I172"/>
    <mergeCell ref="J171:O171"/>
    <mergeCell ref="P171:Q172"/>
    <mergeCell ref="R171:T171"/>
    <mergeCell ref="J172:K172"/>
    <mergeCell ref="L172:M172"/>
    <mergeCell ref="N172:O172"/>
    <mergeCell ref="S172:T172"/>
    <mergeCell ref="A170:B170"/>
    <mergeCell ref="B156:I156"/>
    <mergeCell ref="B158:I158"/>
    <mergeCell ref="A147:J148"/>
    <mergeCell ref="A154:A155"/>
    <mergeCell ref="A153:T153"/>
    <mergeCell ref="J154:J155"/>
    <mergeCell ref="K154:M154"/>
    <mergeCell ref="N154:P154"/>
    <mergeCell ref="Q147:T148"/>
    <mergeCell ref="K148:M148"/>
    <mergeCell ref="N148:P148"/>
    <mergeCell ref="B154:I155"/>
    <mergeCell ref="Q154:S154"/>
    <mergeCell ref="T154:T155"/>
    <mergeCell ref="B157:I157"/>
    <mergeCell ref="A131:A132"/>
    <mergeCell ref="B131:I132"/>
    <mergeCell ref="J131:J132"/>
    <mergeCell ref="K131:M131"/>
    <mergeCell ref="T131:T132"/>
    <mergeCell ref="N131:P131"/>
    <mergeCell ref="A146:I146"/>
    <mergeCell ref="Q131:S131"/>
    <mergeCell ref="B137:I137"/>
    <mergeCell ref="B138:I138"/>
    <mergeCell ref="B139:I139"/>
    <mergeCell ref="B140:I140"/>
    <mergeCell ref="B134:I134"/>
    <mergeCell ref="B135:I135"/>
    <mergeCell ref="B136:I136"/>
    <mergeCell ref="B144:I144"/>
    <mergeCell ref="B133:I133"/>
    <mergeCell ref="B145:I145"/>
    <mergeCell ref="B141:I141"/>
    <mergeCell ref="B142:I142"/>
    <mergeCell ref="B143:I143"/>
    <mergeCell ref="K124:M124"/>
    <mergeCell ref="N124:P124"/>
    <mergeCell ref="Q123:T124"/>
    <mergeCell ref="A122:I122"/>
    <mergeCell ref="A123:J124"/>
    <mergeCell ref="B89:I89"/>
    <mergeCell ref="T83:T84"/>
    <mergeCell ref="B83:I84"/>
    <mergeCell ref="B93:I93"/>
    <mergeCell ref="B104:I104"/>
    <mergeCell ref="B116:I116"/>
    <mergeCell ref="A85:T85"/>
    <mergeCell ref="A97:T97"/>
    <mergeCell ref="B86:I86"/>
    <mergeCell ref="J83:J84"/>
    <mergeCell ref="K83:M83"/>
    <mergeCell ref="N83:P83"/>
    <mergeCell ref="A83:A84"/>
    <mergeCell ref="B119:I119"/>
    <mergeCell ref="B88:I88"/>
    <mergeCell ref="B99:I99"/>
    <mergeCell ref="B112:I112"/>
    <mergeCell ref="B117:I117"/>
    <mergeCell ref="B120:I120"/>
    <mergeCell ref="B77:I77"/>
    <mergeCell ref="B100:I100"/>
    <mergeCell ref="B91:I91"/>
    <mergeCell ref="B102:I102"/>
    <mergeCell ref="B90:I90"/>
    <mergeCell ref="B101:I101"/>
    <mergeCell ref="B96:I96"/>
    <mergeCell ref="B113:I113"/>
    <mergeCell ref="B114:I114"/>
    <mergeCell ref="B110:I110"/>
    <mergeCell ref="A109:T109"/>
    <mergeCell ref="B98:I98"/>
    <mergeCell ref="B108:I108"/>
    <mergeCell ref="Q83:S83"/>
    <mergeCell ref="B94:I94"/>
    <mergeCell ref="B92:I92"/>
    <mergeCell ref="B87:I87"/>
    <mergeCell ref="A1:K1"/>
    <mergeCell ref="A3:K3"/>
    <mergeCell ref="K49:M49"/>
    <mergeCell ref="M20:T20"/>
    <mergeCell ref="M1:T1"/>
    <mergeCell ref="M15:T15"/>
    <mergeCell ref="A4:K5"/>
    <mergeCell ref="A36:T36"/>
    <mergeCell ref="A20:K20"/>
    <mergeCell ref="A18:K18"/>
    <mergeCell ref="M3:N3"/>
    <mergeCell ref="M5:N5"/>
    <mergeCell ref="D27:F27"/>
    <mergeCell ref="A19:K19"/>
    <mergeCell ref="N49:P49"/>
    <mergeCell ref="Q49:S49"/>
    <mergeCell ref="B43:I43"/>
    <mergeCell ref="B41:I41"/>
    <mergeCell ref="B42:I42"/>
    <mergeCell ref="B46:I46"/>
    <mergeCell ref="M18:T18"/>
    <mergeCell ref="M19:T19"/>
    <mergeCell ref="M14:T14"/>
    <mergeCell ref="M17:T17"/>
    <mergeCell ref="A12:K12"/>
    <mergeCell ref="A13:K13"/>
    <mergeCell ref="M16:T16"/>
    <mergeCell ref="A39:A40"/>
    <mergeCell ref="A2:K2"/>
    <mergeCell ref="A6:K6"/>
    <mergeCell ref="O5:Q5"/>
    <mergeCell ref="O6:Q6"/>
    <mergeCell ref="O3:Q3"/>
    <mergeCell ref="O4:Q4"/>
    <mergeCell ref="M4:N4"/>
    <mergeCell ref="A11:K11"/>
    <mergeCell ref="M6:N6"/>
    <mergeCell ref="A7:K7"/>
    <mergeCell ref="A9:K9"/>
    <mergeCell ref="A10:K10"/>
    <mergeCell ref="R3:T3"/>
    <mergeCell ref="R4:T4"/>
    <mergeCell ref="R5:T5"/>
    <mergeCell ref="B39:I40"/>
    <mergeCell ref="R6:T6"/>
    <mergeCell ref="M9:T12"/>
    <mergeCell ref="A16:K16"/>
    <mergeCell ref="A14:K14"/>
    <mergeCell ref="A15:K15"/>
    <mergeCell ref="A17:K17"/>
    <mergeCell ref="T39:T40"/>
    <mergeCell ref="N39:P39"/>
    <mergeCell ref="K39:M39"/>
    <mergeCell ref="Q39:S39"/>
    <mergeCell ref="B74:I74"/>
    <mergeCell ref="B75:I75"/>
    <mergeCell ref="J39:J40"/>
    <mergeCell ref="A38:T38"/>
    <mergeCell ref="M26:T32"/>
    <mergeCell ref="A21:K24"/>
    <mergeCell ref="M22:T24"/>
    <mergeCell ref="I27:K27"/>
    <mergeCell ref="B27:C27"/>
    <mergeCell ref="H27:H28"/>
    <mergeCell ref="A26:G26"/>
    <mergeCell ref="G27:G28"/>
    <mergeCell ref="B44:I44"/>
    <mergeCell ref="B76:I76"/>
    <mergeCell ref="B61:I62"/>
    <mergeCell ref="B45:I45"/>
    <mergeCell ref="B49:I50"/>
    <mergeCell ref="B55:I55"/>
    <mergeCell ref="A49:A50"/>
    <mergeCell ref="B56:I56"/>
    <mergeCell ref="B53:I53"/>
    <mergeCell ref="B54:I54"/>
    <mergeCell ref="B51:I51"/>
    <mergeCell ref="B52:I52"/>
    <mergeCell ref="B64:I64"/>
    <mergeCell ref="A60:T60"/>
    <mergeCell ref="J61:J62"/>
    <mergeCell ref="K61:M61"/>
    <mergeCell ref="T49:T50"/>
    <mergeCell ref="A48:T48"/>
    <mergeCell ref="J49:J50"/>
    <mergeCell ref="U177:AB177"/>
    <mergeCell ref="U12:Z15"/>
    <mergeCell ref="U23:AA26"/>
    <mergeCell ref="A130:T130"/>
    <mergeCell ref="B63:I63"/>
    <mergeCell ref="A70:T70"/>
    <mergeCell ref="J71:J72"/>
    <mergeCell ref="K71:M71"/>
    <mergeCell ref="N71:P71"/>
    <mergeCell ref="Q71:S71"/>
    <mergeCell ref="A71:A72"/>
    <mergeCell ref="A61:A62"/>
    <mergeCell ref="A82:T82"/>
    <mergeCell ref="T71:T72"/>
    <mergeCell ref="B68:I68"/>
    <mergeCell ref="B71:I72"/>
    <mergeCell ref="B65:I65"/>
    <mergeCell ref="B66:I66"/>
    <mergeCell ref="B67:I67"/>
    <mergeCell ref="N61:P61"/>
    <mergeCell ref="Q61:S61"/>
    <mergeCell ref="T61:T62"/>
    <mergeCell ref="B73:I73"/>
    <mergeCell ref="B160:I160"/>
  </mergeCells>
  <phoneticPr fontId="6" type="noConversion"/>
  <conditionalFormatting sqref="U174 U3:U6 U29:U30">
    <cfRule type="cellIs" dxfId="23" priority="47" operator="equal">
      <formula>"E bine"</formula>
    </cfRule>
  </conditionalFormatting>
  <conditionalFormatting sqref="U174 U3:U6 U29:U30">
    <cfRule type="cellIs" dxfId="22" priority="46" operator="equal">
      <formula>"NU e bine"</formula>
    </cfRule>
  </conditionalFormatting>
  <conditionalFormatting sqref="U3:V6 U29:V30">
    <cfRule type="cellIs" dxfId="21" priority="39" operator="equal">
      <formula>"Suma trebuie să fie 52"</formula>
    </cfRule>
    <cfRule type="cellIs" dxfId="20" priority="40" operator="equal">
      <formula>"Corect"</formula>
    </cfRule>
    <cfRule type="cellIs" dxfId="19" priority="41" operator="equal">
      <formula>SUM($B$29:$J$29)</formula>
    </cfRule>
    <cfRule type="cellIs" dxfId="18" priority="42" operator="lessThan">
      <formula>"(SUM(B28:K28)=52"</formula>
    </cfRule>
    <cfRule type="cellIs" dxfId="17" priority="43" operator="equal">
      <formula>52</formula>
    </cfRule>
    <cfRule type="cellIs" dxfId="16" priority="44" operator="equal">
      <formula>$K$29</formula>
    </cfRule>
    <cfRule type="cellIs" dxfId="15" priority="45" operator="equal">
      <formula>$B$29:$K$29=52</formula>
    </cfRule>
  </conditionalFormatting>
  <conditionalFormatting sqref="U174:V174 U3:V6 U29:V30">
    <cfRule type="cellIs" dxfId="14" priority="37" operator="equal">
      <formula>"Suma trebuie să fie 52"</formula>
    </cfRule>
    <cfRule type="cellIs" dxfId="13" priority="38" operator="equal">
      <formula>"Corect"</formula>
    </cfRule>
  </conditionalFormatting>
  <conditionalFormatting sqref="U3:X6">
    <cfRule type="cellIs" dxfId="12" priority="36" operator="equal">
      <formula>"Trebuie alocate cel puțin 20 de ore pe săptămână"</formula>
    </cfRule>
  </conditionalFormatting>
  <conditionalFormatting sqref="U174:X174 U29:V30">
    <cfRule type="cellIs" dxfId="11" priority="24" operator="equal">
      <formula>"Corect"</formula>
    </cfRule>
  </conditionalFormatting>
  <conditionalFormatting sqref="U29:V29">
    <cfRule type="cellIs" dxfId="10" priority="23" operator="equal">
      <formula>"Correct"</formula>
    </cfRule>
  </conditionalFormatting>
  <conditionalFormatting sqref="U46:W46 U56:W56 U68:W68 U77:W77">
    <cfRule type="cellIs" dxfId="9" priority="20" operator="equal">
      <formula>"E trebuie să fie cel puțin egal cu C+VP"</formula>
    </cfRule>
    <cfRule type="cellIs" dxfId="8" priority="21" operator="equal">
      <formula>"Corect"</formula>
    </cfRule>
  </conditionalFormatting>
  <conditionalFormatting sqref="U174:V174">
    <cfRule type="cellIs" dxfId="7" priority="2" operator="equal">
      <formula>"Nu corespunde cu tabelul de opționale"</formula>
    </cfRule>
    <cfRule type="cellIs" dxfId="6" priority="3" operator="equal">
      <formula>"Suma trebuie să fie 52"</formula>
    </cfRule>
    <cfRule type="cellIs" dxfId="5" priority="4" operator="equal">
      <formula>"Corect"</formula>
    </cfRule>
    <cfRule type="cellIs" dxfId="4" priority="5" operator="equal">
      <formula>SUM($B$29:$J$29)</formula>
    </cfRule>
    <cfRule type="cellIs" dxfId="3" priority="6" operator="lessThan">
      <formula>"(SUM(B28:K28)=52"</formula>
    </cfRule>
    <cfRule type="cellIs" dxfId="2" priority="7" operator="equal">
      <formula>52</formula>
    </cfRule>
    <cfRule type="cellIs" dxfId="1" priority="8" operator="equal">
      <formula>$K$29</formula>
    </cfRule>
    <cfRule type="cellIs" dxfId="0" priority="9" operator="equal">
      <formula>$B$29:$K$29=52</formula>
    </cfRule>
  </conditionalFormatting>
  <dataValidations count="5">
    <dataValidation type="list" allowBlank="1" showInputMessage="1" showErrorMessage="1" sqref="T156:T161 T133:T145 T98:T108 T63:T67 T73:T76 T51:T55 T86:T96 T41:T45 T110:T121">
      <formula1>$O$37:$S$37</formula1>
    </dataValidation>
    <dataValidation type="list" allowBlank="1" showInputMessage="1" showErrorMessage="1" sqref="B133:I145 B156:B161 C156:I158">
      <formula1>$B$39:$B$126</formula1>
    </dataValidation>
    <dataValidation type="list" allowBlank="1" showInputMessage="1" showErrorMessage="1" sqref="R98:R108 R73:R76 R51:R55 R86:R96 R41:R45 R63:R67 R110:R121">
      <formula1>$R$40</formula1>
    </dataValidation>
    <dataValidation type="list" allowBlank="1" showInputMessage="1" showErrorMessage="1" sqref="Q98:Q108 Q73:Q76 Q51:Q55 Q86:Q96 Q41:Q45 Q63:Q67 Q110:Q121">
      <formula1>$Q$40</formula1>
    </dataValidation>
    <dataValidation type="list" allowBlank="1" showInputMessage="1" showErrorMessage="1" sqref="S98:S108 S73:S76 S63:S67 S51:S55 S86:S96 S41:S45 S110:S121">
      <formula1>$S$40</formula1>
    </dataValidation>
  </dataValidations>
  <pageMargins left="0.7" right="0.7" top="0.75" bottom="0.75" header="0.3" footer="0.3"/>
  <pageSetup paperSize="9" orientation="landscape" blackAndWhite="1" r:id="rId1"/>
  <headerFooter>
    <oddHeader>&amp;R&amp;P</oddHeader>
    <oddFooter>&amp;LRECTOR,
Acad.Prof.univ.dr. Ioan Aurel POP&amp;CDecan,
Prof. univ. dr. Corin BRAGA&amp;RDirector de master responsabil,
Conf.  dr. Dorin Chira</oddFooter>
  </headerFooter>
  <ignoredErrors>
    <ignoredError sqref="Q46" formula="1"/>
    <ignoredError sqref="K124" formulaRange="1"/>
  </ignoredErrors>
</worksheet>
</file>

<file path=xl/worksheets/sheet2.xml><?xml version="1.0" encoding="utf-8"?>
<worksheet xmlns="http://schemas.openxmlformats.org/spreadsheetml/2006/main" xmlns:r="http://schemas.openxmlformats.org/officeDocument/2006/relationships">
  <sheetPr>
    <pageSetUpPr fitToPage="1"/>
  </sheetPr>
  <dimension ref="A2:T25"/>
  <sheetViews>
    <sheetView showWhiteSpace="0" view="pageLayout" topLeftCell="A13" zoomScaleNormal="100" workbookViewId="0">
      <selection activeCell="B11" sqref="B11:I11"/>
    </sheetView>
  </sheetViews>
  <sheetFormatPr defaultRowHeight="14.4"/>
  <sheetData>
    <row r="2" spans="1:20">
      <c r="A2" s="118" t="s">
        <v>69</v>
      </c>
      <c r="B2" s="118"/>
      <c r="C2" s="118"/>
      <c r="D2" s="118"/>
      <c r="E2" s="118"/>
      <c r="F2" s="118"/>
      <c r="G2" s="118"/>
      <c r="H2" s="118"/>
      <c r="I2" s="118"/>
      <c r="J2" s="118"/>
      <c r="K2" s="118"/>
      <c r="L2" s="118"/>
      <c r="M2" s="118"/>
      <c r="N2" s="118"/>
      <c r="O2" s="118"/>
      <c r="P2" s="118"/>
      <c r="Q2" s="118"/>
      <c r="R2" s="118"/>
      <c r="S2" s="118"/>
      <c r="T2" s="118"/>
    </row>
    <row r="3" spans="1:20">
      <c r="A3" s="50"/>
      <c r="B3" s="50"/>
      <c r="C3" s="50"/>
      <c r="D3" s="50"/>
      <c r="E3" s="50"/>
      <c r="F3" s="50"/>
      <c r="G3" s="50"/>
      <c r="H3" s="50"/>
      <c r="I3" s="50"/>
      <c r="J3" s="50"/>
      <c r="K3" s="50"/>
      <c r="L3" s="50"/>
      <c r="M3" s="50"/>
      <c r="N3" s="50"/>
      <c r="O3" s="50"/>
      <c r="P3" s="50"/>
      <c r="Q3" s="50"/>
      <c r="R3" s="50"/>
      <c r="S3" s="50"/>
      <c r="T3" s="50"/>
    </row>
    <row r="4" spans="1:20">
      <c r="A4" s="80" t="s">
        <v>70</v>
      </c>
      <c r="B4" s="80"/>
      <c r="C4" s="80"/>
      <c r="D4" s="80"/>
      <c r="E4" s="80"/>
      <c r="F4" s="80"/>
      <c r="G4" s="80"/>
      <c r="H4" s="80"/>
      <c r="I4" s="80"/>
      <c r="J4" s="80"/>
      <c r="K4" s="80"/>
      <c r="L4" s="80"/>
      <c r="M4" s="80"/>
      <c r="N4" s="80"/>
      <c r="O4" s="80"/>
      <c r="P4" s="80"/>
      <c r="Q4" s="80"/>
      <c r="R4" s="80"/>
      <c r="S4" s="80"/>
      <c r="T4" s="80"/>
    </row>
    <row r="5" spans="1:20">
      <c r="A5" s="88" t="s">
        <v>27</v>
      </c>
      <c r="B5" s="95" t="s">
        <v>26</v>
      </c>
      <c r="C5" s="96"/>
      <c r="D5" s="96"/>
      <c r="E5" s="96"/>
      <c r="F5" s="96"/>
      <c r="G5" s="96"/>
      <c r="H5" s="96"/>
      <c r="I5" s="97"/>
      <c r="J5" s="81" t="s">
        <v>40</v>
      </c>
      <c r="K5" s="75" t="s">
        <v>24</v>
      </c>
      <c r="L5" s="75"/>
      <c r="M5" s="75"/>
      <c r="N5" s="75" t="s">
        <v>41</v>
      </c>
      <c r="O5" s="170"/>
      <c r="P5" s="170"/>
      <c r="Q5" s="75" t="s">
        <v>23</v>
      </c>
      <c r="R5" s="75"/>
      <c r="S5" s="75"/>
      <c r="T5" s="75" t="s">
        <v>22</v>
      </c>
    </row>
    <row r="6" spans="1:20">
      <c r="A6" s="89"/>
      <c r="B6" s="98"/>
      <c r="C6" s="99"/>
      <c r="D6" s="99"/>
      <c r="E6" s="99"/>
      <c r="F6" s="99"/>
      <c r="G6" s="99"/>
      <c r="H6" s="99"/>
      <c r="I6" s="100"/>
      <c r="J6" s="82"/>
      <c r="K6" s="51" t="s">
        <v>28</v>
      </c>
      <c r="L6" s="51" t="s">
        <v>29</v>
      </c>
      <c r="M6" s="51" t="s">
        <v>30</v>
      </c>
      <c r="N6" s="51" t="s">
        <v>34</v>
      </c>
      <c r="O6" s="51" t="s">
        <v>7</v>
      </c>
      <c r="P6" s="51" t="s">
        <v>31</v>
      </c>
      <c r="Q6" s="51" t="s">
        <v>32</v>
      </c>
      <c r="R6" s="51" t="s">
        <v>28</v>
      </c>
      <c r="S6" s="51" t="s">
        <v>33</v>
      </c>
      <c r="T6" s="75"/>
    </row>
    <row r="7" spans="1:20">
      <c r="A7" s="259" t="s">
        <v>71</v>
      </c>
      <c r="B7" s="259"/>
      <c r="C7" s="259"/>
      <c r="D7" s="259"/>
      <c r="E7" s="259"/>
      <c r="F7" s="259"/>
      <c r="G7" s="259"/>
      <c r="H7" s="259"/>
      <c r="I7" s="259"/>
      <c r="J7" s="259"/>
      <c r="K7" s="259"/>
      <c r="L7" s="259"/>
      <c r="M7" s="259"/>
      <c r="N7" s="259"/>
      <c r="O7" s="259"/>
      <c r="P7" s="259"/>
      <c r="Q7" s="259"/>
      <c r="R7" s="259"/>
      <c r="S7" s="259"/>
      <c r="T7" s="259"/>
    </row>
    <row r="8" spans="1:20">
      <c r="A8" s="53" t="s">
        <v>63</v>
      </c>
      <c r="B8" s="260" t="s">
        <v>72</v>
      </c>
      <c r="C8" s="260"/>
      <c r="D8" s="260"/>
      <c r="E8" s="260"/>
      <c r="F8" s="260"/>
      <c r="G8" s="260"/>
      <c r="H8" s="260"/>
      <c r="I8" s="260"/>
      <c r="J8" s="54">
        <v>5</v>
      </c>
      <c r="K8" s="54">
        <v>2</v>
      </c>
      <c r="L8" s="54">
        <v>1</v>
      </c>
      <c r="M8" s="54">
        <v>0</v>
      </c>
      <c r="N8" s="55">
        <f>K8+L8+M8</f>
        <v>3</v>
      </c>
      <c r="O8" s="55">
        <f>P8-N8</f>
        <v>6</v>
      </c>
      <c r="P8" s="55">
        <f>ROUND(PRODUCT(J8,25)/14,0)</f>
        <v>9</v>
      </c>
      <c r="Q8" s="54" t="s">
        <v>32</v>
      </c>
      <c r="R8" s="54"/>
      <c r="S8" s="56"/>
      <c r="T8" s="56" t="s">
        <v>37</v>
      </c>
    </row>
    <row r="9" spans="1:20">
      <c r="A9" s="53" t="s">
        <v>64</v>
      </c>
      <c r="B9" s="260" t="s">
        <v>73</v>
      </c>
      <c r="C9" s="260"/>
      <c r="D9" s="260"/>
      <c r="E9" s="260"/>
      <c r="F9" s="260"/>
      <c r="G9" s="260"/>
      <c r="H9" s="260"/>
      <c r="I9" s="260"/>
      <c r="J9" s="54">
        <v>5</v>
      </c>
      <c r="K9" s="54">
        <v>2</v>
      </c>
      <c r="L9" s="54">
        <v>1</v>
      </c>
      <c r="M9" s="54">
        <v>0</v>
      </c>
      <c r="N9" s="55">
        <f>K9+L9+M9</f>
        <v>3</v>
      </c>
      <c r="O9" s="55">
        <f>P9-N9</f>
        <v>6</v>
      </c>
      <c r="P9" s="55">
        <f>ROUND(PRODUCT(J9,25)/14,0)</f>
        <v>9</v>
      </c>
      <c r="Q9" s="54" t="s">
        <v>32</v>
      </c>
      <c r="R9" s="54"/>
      <c r="S9" s="56"/>
      <c r="T9" s="56" t="s">
        <v>37</v>
      </c>
    </row>
    <row r="10" spans="1:20">
      <c r="A10" s="261" t="s">
        <v>74</v>
      </c>
      <c r="B10" s="262"/>
      <c r="C10" s="262"/>
      <c r="D10" s="262"/>
      <c r="E10" s="262"/>
      <c r="F10" s="262"/>
      <c r="G10" s="262"/>
      <c r="H10" s="262"/>
      <c r="I10" s="262"/>
      <c r="J10" s="262"/>
      <c r="K10" s="262"/>
      <c r="L10" s="262"/>
      <c r="M10" s="262"/>
      <c r="N10" s="262"/>
      <c r="O10" s="262"/>
      <c r="P10" s="262"/>
      <c r="Q10" s="262"/>
      <c r="R10" s="262"/>
      <c r="S10" s="262"/>
      <c r="T10" s="263"/>
    </row>
    <row r="11" spans="1:20" ht="29.25" customHeight="1">
      <c r="A11" s="53" t="s">
        <v>65</v>
      </c>
      <c r="B11" s="264" t="s">
        <v>178</v>
      </c>
      <c r="C11" s="265"/>
      <c r="D11" s="265"/>
      <c r="E11" s="265"/>
      <c r="F11" s="265"/>
      <c r="G11" s="265"/>
      <c r="H11" s="265"/>
      <c r="I11" s="266"/>
      <c r="J11" s="54">
        <v>5</v>
      </c>
      <c r="K11" s="54">
        <v>2</v>
      </c>
      <c r="L11" s="54">
        <v>1</v>
      </c>
      <c r="M11" s="54">
        <v>0</v>
      </c>
      <c r="N11" s="55">
        <f>K11+L11+M11</f>
        <v>3</v>
      </c>
      <c r="O11" s="55">
        <f>P11-N11</f>
        <v>6</v>
      </c>
      <c r="P11" s="55">
        <f>ROUND(PRODUCT(J11,25)/14,0)</f>
        <v>9</v>
      </c>
      <c r="Q11" s="54" t="s">
        <v>32</v>
      </c>
      <c r="R11" s="54"/>
      <c r="S11" s="56"/>
      <c r="T11" s="56" t="s">
        <v>75</v>
      </c>
    </row>
    <row r="12" spans="1:20" ht="27.75" customHeight="1">
      <c r="A12" s="53" t="s">
        <v>66</v>
      </c>
      <c r="B12" s="264" t="s">
        <v>179</v>
      </c>
      <c r="C12" s="265"/>
      <c r="D12" s="265"/>
      <c r="E12" s="265"/>
      <c r="F12" s="265"/>
      <c r="G12" s="265"/>
      <c r="H12" s="265"/>
      <c r="I12" s="266"/>
      <c r="J12" s="54">
        <v>5</v>
      </c>
      <c r="K12" s="54">
        <v>1</v>
      </c>
      <c r="L12" s="54">
        <v>2</v>
      </c>
      <c r="M12" s="54">
        <v>0</v>
      </c>
      <c r="N12" s="55">
        <f>K12+L12+M12</f>
        <v>3</v>
      </c>
      <c r="O12" s="55">
        <f>P12-N12</f>
        <v>6</v>
      </c>
      <c r="P12" s="55">
        <f>ROUND(PRODUCT(J12,25)/14,0)</f>
        <v>9</v>
      </c>
      <c r="Q12" s="54" t="s">
        <v>32</v>
      </c>
      <c r="R12" s="54"/>
      <c r="S12" s="56"/>
      <c r="T12" s="56" t="s">
        <v>76</v>
      </c>
    </row>
    <row r="13" spans="1:20">
      <c r="A13" s="261" t="s">
        <v>77</v>
      </c>
      <c r="B13" s="262"/>
      <c r="C13" s="262"/>
      <c r="D13" s="262"/>
      <c r="E13" s="262"/>
      <c r="F13" s="262"/>
      <c r="G13" s="262"/>
      <c r="H13" s="262"/>
      <c r="I13" s="262"/>
      <c r="J13" s="262"/>
      <c r="K13" s="262"/>
      <c r="L13" s="262"/>
      <c r="M13" s="262"/>
      <c r="N13" s="262"/>
      <c r="O13" s="262"/>
      <c r="P13" s="262"/>
      <c r="Q13" s="262"/>
      <c r="R13" s="262"/>
      <c r="S13" s="262"/>
      <c r="T13" s="263"/>
    </row>
    <row r="14" spans="1:20">
      <c r="A14" s="53" t="s">
        <v>78</v>
      </c>
      <c r="B14" s="264" t="s">
        <v>180</v>
      </c>
      <c r="C14" s="265"/>
      <c r="D14" s="265"/>
      <c r="E14" s="265"/>
      <c r="F14" s="265"/>
      <c r="G14" s="265"/>
      <c r="H14" s="265"/>
      <c r="I14" s="266"/>
      <c r="J14" s="54">
        <v>5</v>
      </c>
      <c r="K14" s="54">
        <v>0</v>
      </c>
      <c r="L14" s="54">
        <v>0</v>
      </c>
      <c r="M14" s="54">
        <v>3</v>
      </c>
      <c r="N14" s="55">
        <f>K14+L14+M14</f>
        <v>3</v>
      </c>
      <c r="O14" s="55">
        <f>P14-N14</f>
        <v>6</v>
      </c>
      <c r="P14" s="55">
        <f>ROUND(PRODUCT(J14,25)/14,0)</f>
        <v>9</v>
      </c>
      <c r="Q14" s="54"/>
      <c r="R14" s="54" t="s">
        <v>28</v>
      </c>
      <c r="S14" s="56"/>
      <c r="T14" s="56" t="s">
        <v>75</v>
      </c>
    </row>
    <row r="15" spans="1:20">
      <c r="A15" s="53" t="s">
        <v>79</v>
      </c>
      <c r="B15" s="264" t="s">
        <v>181</v>
      </c>
      <c r="C15" s="265"/>
      <c r="D15" s="265"/>
      <c r="E15" s="265"/>
      <c r="F15" s="265"/>
      <c r="G15" s="265"/>
      <c r="H15" s="265"/>
      <c r="I15" s="266"/>
      <c r="J15" s="54">
        <v>5</v>
      </c>
      <c r="K15" s="54">
        <v>1</v>
      </c>
      <c r="L15" s="54">
        <v>2</v>
      </c>
      <c r="M15" s="54">
        <v>0</v>
      </c>
      <c r="N15" s="55">
        <f>K15+L15+M15</f>
        <v>3</v>
      </c>
      <c r="O15" s="55">
        <f>P15-N15</f>
        <v>6</v>
      </c>
      <c r="P15" s="55">
        <f>ROUND(PRODUCT(J15,25)/14,0)</f>
        <v>9</v>
      </c>
      <c r="Q15" s="54" t="s">
        <v>32</v>
      </c>
      <c r="R15" s="54"/>
      <c r="S15" s="56"/>
      <c r="T15" s="56" t="s">
        <v>76</v>
      </c>
    </row>
    <row r="16" spans="1:20">
      <c r="A16" s="143" t="s">
        <v>80</v>
      </c>
      <c r="B16" s="267"/>
      <c r="C16" s="267"/>
      <c r="D16" s="267"/>
      <c r="E16" s="267"/>
      <c r="F16" s="267"/>
      <c r="G16" s="267"/>
      <c r="H16" s="267"/>
      <c r="I16" s="267"/>
      <c r="J16" s="267"/>
      <c r="K16" s="267"/>
      <c r="L16" s="267"/>
      <c r="M16" s="267"/>
      <c r="N16" s="267"/>
      <c r="O16" s="267"/>
      <c r="P16" s="267"/>
      <c r="Q16" s="267"/>
      <c r="R16" s="267"/>
      <c r="S16" s="267"/>
      <c r="T16" s="268"/>
    </row>
    <row r="17" spans="1:20">
      <c r="A17" s="53"/>
      <c r="B17" s="264" t="s">
        <v>67</v>
      </c>
      <c r="C17" s="265"/>
      <c r="D17" s="265"/>
      <c r="E17" s="265"/>
      <c r="F17" s="265"/>
      <c r="G17" s="265"/>
      <c r="H17" s="265"/>
      <c r="I17" s="266"/>
      <c r="J17" s="54">
        <v>5</v>
      </c>
      <c r="K17" s="54"/>
      <c r="L17" s="54"/>
      <c r="M17" s="54"/>
      <c r="N17" s="55"/>
      <c r="O17" s="55"/>
      <c r="P17" s="55"/>
      <c r="Q17" s="54"/>
      <c r="R17" s="54"/>
      <c r="S17" s="56"/>
      <c r="T17" s="57"/>
    </row>
    <row r="18" spans="1:20">
      <c r="A18" s="256" t="s">
        <v>81</v>
      </c>
      <c r="B18" s="257"/>
      <c r="C18" s="257"/>
      <c r="D18" s="257"/>
      <c r="E18" s="257"/>
      <c r="F18" s="257"/>
      <c r="G18" s="257"/>
      <c r="H18" s="257"/>
      <c r="I18" s="258"/>
      <c r="J18" s="58">
        <f t="shared" ref="J18:P18" si="0">SUM(J8:J9,J11:J12,J14:J15,J17)</f>
        <v>35</v>
      </c>
      <c r="K18" s="58">
        <f t="shared" si="0"/>
        <v>8</v>
      </c>
      <c r="L18" s="58">
        <f t="shared" si="0"/>
        <v>7</v>
      </c>
      <c r="M18" s="58">
        <f t="shared" si="0"/>
        <v>3</v>
      </c>
      <c r="N18" s="58">
        <f t="shared" si="0"/>
        <v>18</v>
      </c>
      <c r="O18" s="58">
        <f t="shared" si="0"/>
        <v>36</v>
      </c>
      <c r="P18" s="58">
        <f t="shared" si="0"/>
        <v>54</v>
      </c>
      <c r="Q18" s="59">
        <f>COUNTIF(Q8:Q9,"E")+COUNTIF(Q11:Q12,"E")+COUNTIF(Q14:Q15,"E")+COUNTIF(Q17,"E")</f>
        <v>5</v>
      </c>
      <c r="R18" s="59">
        <f>COUNTIF(R8:R9,"C")+COUNTIF(R11:R12,"C")+COUNTIF(R14:R15,"C")+COUNTIF(R17,"C")</f>
        <v>1</v>
      </c>
      <c r="S18" s="59">
        <f>COUNTIF(S8:S9,"VP")+COUNTIF(S11:S12,"VP")+COUNTIF(S14:S15,"VP")+COUNTIF(S17,"VP")</f>
        <v>0</v>
      </c>
      <c r="T18" s="60"/>
    </row>
    <row r="19" spans="1:20">
      <c r="A19" s="241" t="s">
        <v>48</v>
      </c>
      <c r="B19" s="242"/>
      <c r="C19" s="242"/>
      <c r="D19" s="242"/>
      <c r="E19" s="242"/>
      <c r="F19" s="242"/>
      <c r="G19" s="242"/>
      <c r="H19" s="242"/>
      <c r="I19" s="242"/>
      <c r="J19" s="243"/>
      <c r="K19" s="58">
        <f t="shared" ref="K19:P19" si="1">SUM(K8:K9,K11:K12,K14:K15)*14</f>
        <v>112</v>
      </c>
      <c r="L19" s="58">
        <f t="shared" si="1"/>
        <v>98</v>
      </c>
      <c r="M19" s="58">
        <f t="shared" si="1"/>
        <v>42</v>
      </c>
      <c r="N19" s="58">
        <f t="shared" si="1"/>
        <v>252</v>
      </c>
      <c r="O19" s="58">
        <f t="shared" si="1"/>
        <v>504</v>
      </c>
      <c r="P19" s="58">
        <f t="shared" si="1"/>
        <v>756</v>
      </c>
      <c r="Q19" s="247"/>
      <c r="R19" s="248"/>
      <c r="S19" s="248"/>
      <c r="T19" s="249"/>
    </row>
    <row r="20" spans="1:20">
      <c r="A20" s="244"/>
      <c r="B20" s="245"/>
      <c r="C20" s="245"/>
      <c r="D20" s="245"/>
      <c r="E20" s="245"/>
      <c r="F20" s="245"/>
      <c r="G20" s="245"/>
      <c r="H20" s="245"/>
      <c r="I20" s="245"/>
      <c r="J20" s="246"/>
      <c r="K20" s="253">
        <f>SUM(K19:M19)</f>
        <v>252</v>
      </c>
      <c r="L20" s="254"/>
      <c r="M20" s="255"/>
      <c r="N20" s="253">
        <f>SUM(N19:O19)</f>
        <v>756</v>
      </c>
      <c r="O20" s="254"/>
      <c r="P20" s="255"/>
      <c r="Q20" s="250"/>
      <c r="R20" s="251"/>
      <c r="S20" s="251"/>
      <c r="T20" s="252"/>
    </row>
    <row r="21" spans="1:20">
      <c r="A21" s="50"/>
      <c r="B21" s="50"/>
      <c r="C21" s="50"/>
      <c r="D21" s="50"/>
      <c r="E21" s="50"/>
      <c r="F21" s="50"/>
      <c r="G21" s="50"/>
      <c r="H21" s="50"/>
      <c r="I21" s="50"/>
      <c r="J21" s="50"/>
      <c r="K21" s="50"/>
      <c r="L21" s="50"/>
      <c r="M21" s="50"/>
      <c r="N21" s="50"/>
      <c r="O21" s="50"/>
      <c r="P21" s="50"/>
      <c r="Q21" s="50"/>
      <c r="R21" s="50"/>
      <c r="S21" s="50"/>
      <c r="T21" s="50"/>
    </row>
    <row r="22" spans="1:20">
      <c r="A22" s="240" t="s">
        <v>82</v>
      </c>
      <c r="B22" s="240"/>
      <c r="C22" s="240"/>
      <c r="D22" s="240"/>
      <c r="E22" s="240"/>
      <c r="F22" s="240"/>
      <c r="G22" s="240"/>
      <c r="H22" s="240"/>
      <c r="I22" s="240"/>
      <c r="J22" s="240"/>
      <c r="K22" s="240"/>
      <c r="L22" s="240"/>
      <c r="M22" s="240"/>
      <c r="N22" s="240"/>
      <c r="O22" s="240"/>
      <c r="P22" s="240"/>
      <c r="Q22" s="240"/>
      <c r="R22" s="240"/>
      <c r="S22" s="240"/>
      <c r="T22" s="240"/>
    </row>
    <row r="23" spans="1:20">
      <c r="A23" s="240" t="s">
        <v>83</v>
      </c>
      <c r="B23" s="240"/>
      <c r="C23" s="240"/>
      <c r="D23" s="240"/>
      <c r="E23" s="240"/>
      <c r="F23" s="240"/>
      <c r="G23" s="240"/>
      <c r="H23" s="240"/>
      <c r="I23" s="240"/>
      <c r="J23" s="240"/>
      <c r="K23" s="240"/>
      <c r="L23" s="240"/>
      <c r="M23" s="240"/>
      <c r="N23" s="240"/>
      <c r="O23" s="240"/>
      <c r="P23" s="240"/>
      <c r="Q23" s="240"/>
      <c r="R23" s="240"/>
      <c r="S23" s="240"/>
      <c r="T23" s="240"/>
    </row>
    <row r="24" spans="1:20">
      <c r="A24" s="240" t="s">
        <v>84</v>
      </c>
      <c r="B24" s="240"/>
      <c r="C24" s="240"/>
      <c r="D24" s="240"/>
      <c r="E24" s="240"/>
      <c r="F24" s="240"/>
      <c r="G24" s="240"/>
      <c r="H24" s="240"/>
      <c r="I24" s="240"/>
      <c r="J24" s="240"/>
      <c r="K24" s="240"/>
      <c r="L24" s="240"/>
      <c r="M24" s="240"/>
      <c r="N24" s="240"/>
      <c r="O24" s="240"/>
      <c r="P24" s="240"/>
      <c r="Q24" s="240"/>
      <c r="R24" s="240"/>
      <c r="S24" s="240"/>
      <c r="T24" s="240"/>
    </row>
    <row r="25" spans="1:20">
      <c r="A25" s="50"/>
      <c r="B25" s="50"/>
      <c r="C25" s="50"/>
      <c r="D25" s="50"/>
      <c r="E25" s="50"/>
      <c r="F25" s="50"/>
      <c r="G25" s="50"/>
      <c r="H25" s="50"/>
      <c r="I25" s="50"/>
      <c r="J25" s="50"/>
      <c r="K25" s="50"/>
      <c r="L25" s="50"/>
      <c r="M25" s="50"/>
      <c r="N25" s="50"/>
      <c r="O25" s="50"/>
      <c r="P25" s="50"/>
      <c r="Q25" s="50"/>
      <c r="R25" s="50"/>
      <c r="S25" s="50"/>
      <c r="T25" s="50"/>
    </row>
  </sheetData>
  <mergeCells count="28">
    <mergeCell ref="A2:T2"/>
    <mergeCell ref="A4:T4"/>
    <mergeCell ref="A5:A6"/>
    <mergeCell ref="B5:I6"/>
    <mergeCell ref="J5:J6"/>
    <mergeCell ref="K5:M5"/>
    <mergeCell ref="N5:P5"/>
    <mergeCell ref="Q5:S5"/>
    <mergeCell ref="T5:T6"/>
    <mergeCell ref="A18:I18"/>
    <mergeCell ref="A7:T7"/>
    <mergeCell ref="B8:I8"/>
    <mergeCell ref="B9:I9"/>
    <mergeCell ref="A10:T10"/>
    <mergeCell ref="B11:I11"/>
    <mergeCell ref="B12:I12"/>
    <mergeCell ref="A13:T13"/>
    <mergeCell ref="B14:I14"/>
    <mergeCell ref="B15:I15"/>
    <mergeCell ref="A16:T16"/>
    <mergeCell ref="B17:I17"/>
    <mergeCell ref="A24:T24"/>
    <mergeCell ref="A19:J20"/>
    <mergeCell ref="Q19:T20"/>
    <mergeCell ref="K20:M20"/>
    <mergeCell ref="N20:P20"/>
    <mergeCell ref="A22:T22"/>
    <mergeCell ref="A23:T23"/>
  </mergeCells>
  <phoneticPr fontId="6" type="noConversion"/>
  <dataValidations disablePrompts="1" count="3">
    <dataValidation type="list" allowBlank="1" showInputMessage="1" showErrorMessage="1" sqref="R11:R12 R14:R15 R8:R9 R17">
      <formula1>$R$39</formula1>
    </dataValidation>
    <dataValidation type="list" allowBlank="1" showInputMessage="1" showErrorMessage="1" sqref="Q11:Q12 Q14:Q15 Q8:Q9 Q17">
      <formula1>$Q$39</formula1>
    </dataValidation>
    <dataValidation type="list" allowBlank="1" showInputMessage="1" showErrorMessage="1" sqref="S11:S12 S14:S15 S8:S9 S17">
      <formula1>$S$39</formula1>
    </dataValidation>
  </dataValidations>
  <pageMargins left="0.7" right="0.7" top="0.75" bottom="0.75" header="0.3" footer="0.3"/>
  <pageSetup paperSize="9" scale="71" fitToHeight="0" orientation="landscape" r:id="rId1"/>
  <headerFooter>
    <oddFooter>&amp;LRECTOR,
Acad.Prof.univ.dr. Ioan Aurel POP&amp;RDIRECTOR, 
Conf. univ. dr. Cătălin GLAVA</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8CD848C23F374E82F1C501FC5202DB" ma:contentTypeVersion="0" ma:contentTypeDescription="Create a new document." ma:contentTypeScope="" ma:versionID="cd50e582d94784a96fe3f6a5afb63be3">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70C305D-D13A-45F5-8B70-75306F24CA4F}">
  <ds:schemaRefs>
    <ds:schemaRef ds:uri="http://schemas.microsoft.com/sharepoint/v3/contenttype/forms"/>
  </ds:schemaRefs>
</ds:datastoreItem>
</file>

<file path=customXml/itemProps2.xml><?xml version="1.0" encoding="utf-8"?>
<ds:datastoreItem xmlns:ds="http://schemas.openxmlformats.org/officeDocument/2006/customXml" ds:itemID="{50514809-BC3A-4600-9328-1B6E0964C991}">
  <ds:schemaRefs>
    <ds:schemaRef ds:uri="http://purl.org/dc/terms/"/>
    <ds:schemaRef ds:uri="http://schemas.openxmlformats.org/package/2006/metadata/core-propertie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7E160A8-B755-4E21-B4EA-BC96BB936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DPPD</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Octavian More</cp:lastModifiedBy>
  <cp:lastPrinted>2018-04-25T11:57:04Z</cp:lastPrinted>
  <dcterms:created xsi:type="dcterms:W3CDTF">2013-06-27T08:19:59Z</dcterms:created>
  <dcterms:modified xsi:type="dcterms:W3CDTF">2018-05-04T16:48:37Z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0x010100FB8CD848C23F374E82F1C501FC5202DB</vt:lpwstr>
  </property>
</Properties>
</file>