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02"/>
  <workbookPr autoCompressPictures="0"/>
  <bookViews>
    <workbookView xWindow="0" yWindow="0" windowWidth="28800" windowHeight="16060" activeTab="1"/>
  </bookViews>
  <sheets>
    <sheet name="Sheet1" sheetId="1" r:id="rId1"/>
    <sheet name="DPPD" sheetId="4" r:id="rId2"/>
    <sheet name="Sheet2" sheetId="2" r:id="rId3"/>
    <sheet name="Sheet3" sheetId="3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" i="4" l="1"/>
  <c r="N8" i="4"/>
  <c r="N10" i="4"/>
  <c r="N11" i="4"/>
  <c r="N13" i="4"/>
  <c r="N14" i="4"/>
  <c r="N18" i="4"/>
  <c r="P7" i="4"/>
  <c r="O7" i="4"/>
  <c r="P8" i="4"/>
  <c r="O8" i="4"/>
  <c r="P10" i="4"/>
  <c r="O10" i="4"/>
  <c r="P11" i="4"/>
  <c r="O11" i="4"/>
  <c r="P13" i="4"/>
  <c r="O13" i="4"/>
  <c r="P14" i="4"/>
  <c r="O14" i="4"/>
  <c r="O18" i="4"/>
  <c r="N19" i="4"/>
  <c r="K18" i="4"/>
  <c r="L18" i="4"/>
  <c r="M18" i="4"/>
  <c r="K19" i="4"/>
  <c r="P18" i="4"/>
  <c r="S17" i="4"/>
  <c r="R17" i="4"/>
  <c r="Q17" i="4"/>
  <c r="P17" i="4"/>
  <c r="O17" i="4"/>
  <c r="N17" i="4"/>
  <c r="M17" i="4"/>
  <c r="L17" i="4"/>
  <c r="K17" i="4"/>
  <c r="J17" i="4"/>
  <c r="K150" i="1"/>
  <c r="K149" i="1"/>
  <c r="J149" i="1"/>
  <c r="P183" i="1"/>
  <c r="P75" i="1"/>
  <c r="N75" i="1"/>
  <c r="O183" i="1"/>
  <c r="N183" i="1"/>
  <c r="P182" i="1"/>
  <c r="N182" i="1"/>
  <c r="O182" i="1"/>
  <c r="P181" i="1"/>
  <c r="P41" i="1"/>
  <c r="N41" i="1"/>
  <c r="O181" i="1"/>
  <c r="N181" i="1"/>
  <c r="P171" i="1"/>
  <c r="P94" i="1"/>
  <c r="N94" i="1"/>
  <c r="O171" i="1"/>
  <c r="N171" i="1"/>
  <c r="P170" i="1"/>
  <c r="P93" i="1"/>
  <c r="N93" i="1"/>
  <c r="O170" i="1"/>
  <c r="N170" i="1"/>
  <c r="P169" i="1"/>
  <c r="P92" i="1"/>
  <c r="N92" i="1"/>
  <c r="O169" i="1"/>
  <c r="N169" i="1"/>
  <c r="P168" i="1"/>
  <c r="P78" i="1"/>
  <c r="N78" i="1"/>
  <c r="O168" i="1"/>
  <c r="N168" i="1"/>
  <c r="P167" i="1"/>
  <c r="P77" i="1"/>
  <c r="N77" i="1"/>
  <c r="O167" i="1"/>
  <c r="N167" i="1"/>
  <c r="P166" i="1"/>
  <c r="P76" i="1"/>
  <c r="N76" i="1"/>
  <c r="O166" i="1"/>
  <c r="N166" i="1"/>
  <c r="P165" i="1"/>
  <c r="N165" i="1"/>
  <c r="O165" i="1"/>
  <c r="P164" i="1"/>
  <c r="N164" i="1"/>
  <c r="O164" i="1"/>
  <c r="P163" i="1"/>
  <c r="N163" i="1"/>
  <c r="O163" i="1"/>
  <c r="P162" i="1"/>
  <c r="P44" i="1"/>
  <c r="N44" i="1"/>
  <c r="O162" i="1"/>
  <c r="N162" i="1"/>
  <c r="P161" i="1"/>
  <c r="P43" i="1"/>
  <c r="N43" i="1"/>
  <c r="O161" i="1"/>
  <c r="N161" i="1"/>
  <c r="P160" i="1"/>
  <c r="P42" i="1"/>
  <c r="N42" i="1"/>
  <c r="O160" i="1"/>
  <c r="N160" i="1"/>
  <c r="P148" i="1"/>
  <c r="N148" i="1"/>
  <c r="O148" i="1"/>
  <c r="P147" i="1"/>
  <c r="N147" i="1"/>
  <c r="O147" i="1"/>
  <c r="P146" i="1"/>
  <c r="N146" i="1"/>
  <c r="O146" i="1"/>
  <c r="P145" i="1"/>
  <c r="N145" i="1"/>
  <c r="O145" i="1"/>
  <c r="P143" i="1"/>
  <c r="N143" i="1"/>
  <c r="O143" i="1"/>
  <c r="P142" i="1"/>
  <c r="N142" i="1"/>
  <c r="O142" i="1"/>
  <c r="P141" i="1"/>
  <c r="N141" i="1"/>
  <c r="O141" i="1"/>
  <c r="P140" i="1"/>
  <c r="N140" i="1"/>
  <c r="O140" i="1"/>
  <c r="P138" i="1"/>
  <c r="N138" i="1"/>
  <c r="O138" i="1"/>
  <c r="P137" i="1"/>
  <c r="N137" i="1"/>
  <c r="O137" i="1"/>
  <c r="P136" i="1"/>
  <c r="N136" i="1"/>
  <c r="O136" i="1"/>
  <c r="P135" i="1"/>
  <c r="N135" i="1"/>
  <c r="O135" i="1"/>
  <c r="P133" i="1"/>
  <c r="N133" i="1"/>
  <c r="O133" i="1"/>
  <c r="P132" i="1"/>
  <c r="N132" i="1"/>
  <c r="O132" i="1"/>
  <c r="P131" i="1"/>
  <c r="N131" i="1"/>
  <c r="O131" i="1"/>
  <c r="P128" i="1"/>
  <c r="N128" i="1"/>
  <c r="O128" i="1"/>
  <c r="P127" i="1"/>
  <c r="N127" i="1"/>
  <c r="O127" i="1"/>
  <c r="O94" i="1"/>
  <c r="O93" i="1"/>
  <c r="O92" i="1"/>
  <c r="O78" i="1"/>
  <c r="O77" i="1"/>
  <c r="O76" i="1"/>
  <c r="O75" i="1"/>
  <c r="P60" i="1"/>
  <c r="N60" i="1"/>
  <c r="O60" i="1"/>
  <c r="P59" i="1"/>
  <c r="N59" i="1"/>
  <c r="O59" i="1"/>
  <c r="P58" i="1"/>
  <c r="N58" i="1"/>
  <c r="O58" i="1"/>
  <c r="P57" i="1"/>
  <c r="N57" i="1"/>
  <c r="O57" i="1"/>
  <c r="O44" i="1"/>
  <c r="O43" i="1"/>
  <c r="O42" i="1"/>
  <c r="O41" i="1"/>
  <c r="U6" i="1"/>
  <c r="U5" i="1"/>
  <c r="U4" i="1"/>
  <c r="U3" i="1"/>
  <c r="T102" i="1"/>
  <c r="T86" i="1"/>
  <c r="T68" i="1"/>
  <c r="T52" i="1"/>
  <c r="U30" i="1"/>
  <c r="U29" i="1"/>
  <c r="M150" i="1"/>
  <c r="L150" i="1"/>
  <c r="P129" i="1"/>
  <c r="P125" i="1"/>
  <c r="P124" i="1"/>
  <c r="P123" i="1"/>
  <c r="P101" i="1"/>
  <c r="P100" i="1"/>
  <c r="P99" i="1"/>
  <c r="P98" i="1"/>
  <c r="P97" i="1"/>
  <c r="P96" i="1"/>
  <c r="P95" i="1"/>
  <c r="S149" i="1"/>
  <c r="R149" i="1"/>
  <c r="Q149" i="1"/>
  <c r="M149" i="1"/>
  <c r="L149" i="1"/>
  <c r="N129" i="1"/>
  <c r="N125" i="1"/>
  <c r="N124" i="1"/>
  <c r="P121" i="1"/>
  <c r="N121" i="1"/>
  <c r="P120" i="1"/>
  <c r="N120" i="1"/>
  <c r="P117" i="1"/>
  <c r="N117" i="1"/>
  <c r="P116" i="1"/>
  <c r="N116" i="1"/>
  <c r="P113" i="1"/>
  <c r="N113" i="1"/>
  <c r="P51" i="1"/>
  <c r="N51" i="1"/>
  <c r="P67" i="1"/>
  <c r="N67" i="1"/>
  <c r="O124" i="1"/>
  <c r="O125" i="1"/>
  <c r="O129" i="1"/>
  <c r="O113" i="1"/>
  <c r="O116" i="1"/>
  <c r="O117" i="1"/>
  <c r="O120" i="1"/>
  <c r="O121" i="1"/>
  <c r="O67" i="1"/>
  <c r="O51" i="1"/>
  <c r="K185" i="1"/>
  <c r="K186" i="1"/>
  <c r="S185" i="1"/>
  <c r="M185" i="1"/>
  <c r="M186" i="1"/>
  <c r="Q185" i="1"/>
  <c r="J185" i="1"/>
  <c r="L185" i="1"/>
  <c r="L186" i="1"/>
  <c r="R185" i="1"/>
  <c r="J172" i="1"/>
  <c r="L172" i="1"/>
  <c r="L173" i="1"/>
  <c r="R172" i="1"/>
  <c r="K172" i="1"/>
  <c r="K173" i="1"/>
  <c r="M172" i="1"/>
  <c r="M173" i="1"/>
  <c r="Q172" i="1"/>
  <c r="S172" i="1"/>
  <c r="K187" i="1"/>
  <c r="K174" i="1"/>
  <c r="P115" i="1"/>
  <c r="N111" i="1"/>
  <c r="N112" i="1"/>
  <c r="N123" i="1"/>
  <c r="O123" i="1"/>
  <c r="N100" i="1"/>
  <c r="N99" i="1"/>
  <c r="P85" i="1"/>
  <c r="N85" i="1"/>
  <c r="P84" i="1"/>
  <c r="N84" i="1"/>
  <c r="P83" i="1"/>
  <c r="N83" i="1"/>
  <c r="P62" i="1"/>
  <c r="N62" i="1"/>
  <c r="P48" i="1"/>
  <c r="N48" i="1"/>
  <c r="P61" i="1"/>
  <c r="N61" i="1"/>
  <c r="P47" i="1"/>
  <c r="N47" i="1"/>
  <c r="P119" i="1"/>
  <c r="N119" i="1"/>
  <c r="N115" i="1"/>
  <c r="P112" i="1"/>
  <c r="P111" i="1"/>
  <c r="O111" i="1"/>
  <c r="N101" i="1"/>
  <c r="S102" i="1"/>
  <c r="R102" i="1"/>
  <c r="Q102" i="1"/>
  <c r="M102" i="1"/>
  <c r="L102" i="1"/>
  <c r="K102" i="1"/>
  <c r="J102" i="1"/>
  <c r="N98" i="1"/>
  <c r="N97" i="1"/>
  <c r="N96" i="1"/>
  <c r="N95" i="1"/>
  <c r="S86" i="1"/>
  <c r="R86" i="1"/>
  <c r="Q86" i="1"/>
  <c r="M86" i="1"/>
  <c r="L86" i="1"/>
  <c r="K86" i="1"/>
  <c r="J86" i="1"/>
  <c r="P82" i="1"/>
  <c r="N82" i="1"/>
  <c r="P81" i="1"/>
  <c r="N81" i="1"/>
  <c r="P80" i="1"/>
  <c r="N80" i="1"/>
  <c r="P79" i="1"/>
  <c r="N79" i="1"/>
  <c r="S68" i="1"/>
  <c r="R68" i="1"/>
  <c r="Q68" i="1"/>
  <c r="M68" i="1"/>
  <c r="L68" i="1"/>
  <c r="K68" i="1"/>
  <c r="J68" i="1"/>
  <c r="P66" i="1"/>
  <c r="N66" i="1"/>
  <c r="P65" i="1"/>
  <c r="N65" i="1"/>
  <c r="P64" i="1"/>
  <c r="N64" i="1"/>
  <c r="P63" i="1"/>
  <c r="N63" i="1"/>
  <c r="N50" i="1"/>
  <c r="N49" i="1"/>
  <c r="N46" i="1"/>
  <c r="N45" i="1"/>
  <c r="P46" i="1"/>
  <c r="K52" i="1"/>
  <c r="P50" i="1"/>
  <c r="P49" i="1"/>
  <c r="P45" i="1"/>
  <c r="S52" i="1"/>
  <c r="R52" i="1"/>
  <c r="Q52" i="1"/>
  <c r="M52" i="1"/>
  <c r="L52" i="1"/>
  <c r="J52" i="1"/>
  <c r="S195" i="1"/>
  <c r="R195" i="1"/>
  <c r="R197" i="1"/>
  <c r="O80" i="1"/>
  <c r="U102" i="1"/>
  <c r="P150" i="1"/>
  <c r="N196" i="1"/>
  <c r="U52" i="1"/>
  <c r="N86" i="1"/>
  <c r="U86" i="1"/>
  <c r="O112" i="1"/>
  <c r="U68" i="1"/>
  <c r="N150" i="1"/>
  <c r="J196" i="1"/>
  <c r="H196" i="1"/>
  <c r="N149" i="1"/>
  <c r="P149" i="1"/>
  <c r="O49" i="1"/>
  <c r="O62" i="1"/>
  <c r="P86" i="1"/>
  <c r="O64" i="1"/>
  <c r="O115" i="1"/>
  <c r="N185" i="1"/>
  <c r="N186" i="1"/>
  <c r="P68" i="1"/>
  <c r="O96" i="1"/>
  <c r="O98" i="1"/>
  <c r="O101" i="1"/>
  <c r="O119" i="1"/>
  <c r="O83" i="1"/>
  <c r="O84" i="1"/>
  <c r="P185" i="1"/>
  <c r="P186" i="1"/>
  <c r="O47" i="1"/>
  <c r="N52" i="1"/>
  <c r="O50" i="1"/>
  <c r="O46" i="1"/>
  <c r="N102" i="1"/>
  <c r="P52" i="1"/>
  <c r="O45" i="1"/>
  <c r="N68" i="1"/>
  <c r="O63" i="1"/>
  <c r="O65" i="1"/>
  <c r="O66" i="1"/>
  <c r="O79" i="1"/>
  <c r="O81" i="1"/>
  <c r="O82" i="1"/>
  <c r="O95" i="1"/>
  <c r="O97" i="1"/>
  <c r="O61" i="1"/>
  <c r="O48" i="1"/>
  <c r="O85" i="1"/>
  <c r="O99" i="1"/>
  <c r="O100" i="1"/>
  <c r="K151" i="1"/>
  <c r="P102" i="1"/>
  <c r="J195" i="1"/>
  <c r="J197" i="1"/>
  <c r="H197" i="1"/>
  <c r="P196" i="1"/>
  <c r="N195" i="1"/>
  <c r="N197" i="1"/>
  <c r="S197" i="1"/>
  <c r="N172" i="1"/>
  <c r="N173" i="1"/>
  <c r="P172" i="1"/>
  <c r="P173" i="1"/>
  <c r="O150" i="1"/>
  <c r="O149" i="1"/>
  <c r="O185" i="1"/>
  <c r="O186" i="1"/>
  <c r="N187" i="1"/>
  <c r="O68" i="1"/>
  <c r="O52" i="1"/>
  <c r="O102" i="1"/>
  <c r="O86" i="1"/>
  <c r="H195" i="1"/>
  <c r="P195" i="1"/>
  <c r="P197" i="1"/>
  <c r="N151" i="1"/>
  <c r="L196" i="1"/>
  <c r="L195" i="1"/>
  <c r="L197" i="1"/>
  <c r="O172" i="1"/>
  <c r="O173" i="1"/>
  <c r="N174" i="1"/>
</calcChain>
</file>

<file path=xl/sharedStrings.xml><?xml version="1.0" encoding="utf-8"?>
<sst xmlns="http://schemas.openxmlformats.org/spreadsheetml/2006/main" count="500" uniqueCount="197">
  <si>
    <t xml:space="preserve">UNIVERSITATEA BABEŞ-BOLYAI CLUJ-NAPOCA
</t>
  </si>
  <si>
    <t>Şi:</t>
  </si>
  <si>
    <t>Activităţi didactice</t>
  </si>
  <si>
    <t>Sesiune de examene</t>
  </si>
  <si>
    <t>Vacanţă</t>
  </si>
  <si>
    <t>Sem I</t>
  </si>
  <si>
    <t>Sem II</t>
  </si>
  <si>
    <t>I</t>
  </si>
  <si>
    <t>V</t>
  </si>
  <si>
    <t>R</t>
  </si>
  <si>
    <t>Stagii de practică</t>
  </si>
  <si>
    <t xml:space="preserve">iarna </t>
  </si>
  <si>
    <t>prim</t>
  </si>
  <si>
    <t>vara</t>
  </si>
  <si>
    <t>Anul I</t>
  </si>
  <si>
    <t>Anul II</t>
  </si>
  <si>
    <t>II. DESFĂŞURAREA STUDIILOR (în număr de săptămani)</t>
  </si>
  <si>
    <r>
      <t xml:space="preserve">Forma de învăţământ: </t>
    </r>
    <r>
      <rPr>
        <b/>
        <sz val="10"/>
        <color indexed="8"/>
        <rFont val="Times New Roman"/>
        <family val="1"/>
      </rPr>
      <t>cu frecvenţă</t>
    </r>
  </si>
  <si>
    <t>L.P comasate</t>
  </si>
  <si>
    <t xml:space="preserve">III. NUMĂRUL ORELOR PE SĂPTĂMANĂ </t>
  </si>
  <si>
    <t>V. MODUL DE ALEGERE A DISCIPLINELOR OPŢIONALE</t>
  </si>
  <si>
    <t>VII. TABELUL DISCIPLINELOR</t>
  </si>
  <si>
    <t>Felul disciplinei</t>
  </si>
  <si>
    <t>Forme de evaluare</t>
  </si>
  <si>
    <t>Ore fizice săptămânale</t>
  </si>
  <si>
    <t>TOTAL</t>
  </si>
  <si>
    <t>DENUMIREA DISCIPLINELOR</t>
  </si>
  <si>
    <t>COD</t>
  </si>
  <si>
    <t>C</t>
  </si>
  <si>
    <t>S</t>
  </si>
  <si>
    <t>LP</t>
  </si>
  <si>
    <t>T</t>
  </si>
  <si>
    <t>E</t>
  </si>
  <si>
    <t>VP</t>
  </si>
  <si>
    <t>F</t>
  </si>
  <si>
    <t>Semestrul I</t>
  </si>
  <si>
    <t>Semestrul II</t>
  </si>
  <si>
    <t>DF</t>
  </si>
  <si>
    <t>DS</t>
  </si>
  <si>
    <t>DC</t>
  </si>
  <si>
    <t>Credite ECTS</t>
  </si>
  <si>
    <t>Ore alocate studiului</t>
  </si>
  <si>
    <t>ANUL I, SEMESTRUL 1</t>
  </si>
  <si>
    <t>ANUL I, SEMESTRUL 2</t>
  </si>
  <si>
    <t>ANUL II, SEMESTRUL 3</t>
  </si>
  <si>
    <t>ANUL II, SEMESTRUL 4</t>
  </si>
  <si>
    <t>DISCIPLINE OPȚIONALE</t>
  </si>
  <si>
    <t>%</t>
  </si>
  <si>
    <t xml:space="preserve">TOTAL ORE FIZICE / TOTAL ORE ALOCATE STUDIULUI </t>
  </si>
  <si>
    <t xml:space="preserve">Anexă la Planul de Învățământ specializarea / programul de studiu: </t>
  </si>
  <si>
    <t>DISCIPLINE</t>
  </si>
  <si>
    <t>OBLIGATORII</t>
  </si>
  <si>
    <t>OPȚIONALE</t>
  </si>
  <si>
    <t>ORE FIZICE</t>
  </si>
  <si>
    <t>ORE ALOCATE STUDIULUI</t>
  </si>
  <si>
    <t>NR. DE CREDITE</t>
  </si>
  <si>
    <t>AN I</t>
  </si>
  <si>
    <t>AN II</t>
  </si>
  <si>
    <t>BILANȚ GENERAL</t>
  </si>
  <si>
    <r>
      <t xml:space="preserve">Durata studiilor: </t>
    </r>
    <r>
      <rPr>
        <b/>
        <sz val="10"/>
        <color indexed="8"/>
        <rFont val="Times New Roman"/>
        <family val="1"/>
      </rPr>
      <t>4 semestre</t>
    </r>
  </si>
  <si>
    <t>I. CERINŢE PENTRU OBŢINEREA DIPLOMEI DE MASTER</t>
  </si>
  <si>
    <r>
      <rPr>
        <b/>
        <sz val="10"/>
        <color indexed="8"/>
        <rFont val="Times New Roman"/>
        <family val="1"/>
      </rPr>
      <t xml:space="preserve">10 </t>
    </r>
    <r>
      <rPr>
        <sz val="10"/>
        <color indexed="8"/>
        <rFont val="Times New Roman"/>
        <family val="1"/>
      </rPr>
      <t>credite la examenul de susținere a disertației</t>
    </r>
  </si>
  <si>
    <t>XND 1101</t>
  </si>
  <si>
    <t>XND 1102</t>
  </si>
  <si>
    <t>XND 1203</t>
  </si>
  <si>
    <t>XND 1204</t>
  </si>
  <si>
    <t>Examen de absolvire: Nivelul II</t>
  </si>
  <si>
    <t>Pentru a ocupa posturi didactice în învăţământul liceal, postliceal şi universitar, absolvenţii trebuie să posede Certificat de absolvire a Programului se studii psihopedagogice, Nivelul II, a Departamentului pentru pregătirea personalului didactic. Disciplinelor Departamentului li se repartizează 30 de credite (+ 5 credite aferente examenului de absolvire).</t>
  </si>
  <si>
    <t>MODUL PEDAGOCIC - Nivelul II: 30 de credite ECTS  + 5 credite ECTS aferente examenului de absolvire</t>
  </si>
  <si>
    <t xml:space="preserve">PROGRAM DE STUDII PSIHOPEDAGOGICE </t>
  </si>
  <si>
    <t>An I, Semestrul 1</t>
  </si>
  <si>
    <t>Psihopedagogia adolescenţilor, tinerilor şi adulţilor</t>
  </si>
  <si>
    <t>Proiectarea şi managementul programelor educaţionale</t>
  </si>
  <si>
    <t>An I, Semestrul 2</t>
  </si>
  <si>
    <t xml:space="preserve">Didactica domeniului şi dezvoltăriI în didactica specialităţii (învăţământ liceal, postliceal, universitar)
</t>
  </si>
  <si>
    <t>DP</t>
  </si>
  <si>
    <t>DO</t>
  </si>
  <si>
    <t>An II, Semestrul 3</t>
  </si>
  <si>
    <t>XND 2305</t>
  </si>
  <si>
    <t xml:space="preserve">Practică pedagogică (în învăţământul liceal, postliceal şi universitar)
</t>
  </si>
  <si>
    <t>XND 2306</t>
  </si>
  <si>
    <t>An II, Semestrul 4</t>
  </si>
  <si>
    <t xml:space="preserve">TOTAL CREDITE / ORE PE SĂPTĂMÂNĂ / EVALUĂRI </t>
  </si>
  <si>
    <t>DF – Discipline de extensie a pregătirii psihopedagogice fundamentale (obligatorii)</t>
  </si>
  <si>
    <t>DP – Discipline de extensie a pregătirii didactice şi practice de specialitate (obligatorii)</t>
  </si>
  <si>
    <t xml:space="preserve">DO - Discipline opţionale </t>
  </si>
  <si>
    <r>
      <t>Disciplină opțională 2</t>
    </r>
    <r>
      <rPr>
        <i/>
        <sz val="10"/>
        <color rgb="FFFF0000"/>
        <rFont val="Times New Roman"/>
        <family val="1"/>
      </rPr>
      <t xml:space="preserve">
</t>
    </r>
  </si>
  <si>
    <r>
      <t>Disciplină opțională 1</t>
    </r>
    <r>
      <rPr>
        <i/>
        <sz val="10"/>
        <color rgb="FFFF0000"/>
        <rFont val="Times New Roman"/>
        <family val="1"/>
      </rPr>
      <t xml:space="preserve">
</t>
    </r>
  </si>
  <si>
    <t>Tabelele/rândurile necompletate se șterg sau se ascund (dacă afectează formulele) HIDE</t>
  </si>
  <si>
    <t>PLAN DE ÎNVĂŢĂMÂNT  valabil începând din  anul universitar 2018-2019</t>
  </si>
  <si>
    <t>Titlul absolventului:  MASTER</t>
  </si>
  <si>
    <t>DA</t>
  </si>
  <si>
    <t>DSIN</t>
  </si>
  <si>
    <t>DISCIPLINE DE APROFUNDARE (DA)</t>
  </si>
  <si>
    <t>FACULTATEA DE LITERE</t>
  </si>
  <si>
    <t>Domeniul: Filologie</t>
  </si>
  <si>
    <t>Specializarea/Programul de studiu: Comunicare multilingvă și multiculturală</t>
  </si>
  <si>
    <t>Limba de predare: franceză, italiană, spaniolă, română</t>
  </si>
  <si>
    <t>Tipul programului: Masterat profesional</t>
  </si>
  <si>
    <t>130 de credite din care:</t>
  </si>
  <si>
    <r>
      <rPr>
        <b/>
        <sz val="10"/>
        <color indexed="8"/>
        <rFont val="Times New Roman"/>
        <family val="1"/>
      </rPr>
      <t xml:space="preserve">   55 </t>
    </r>
    <r>
      <rPr>
        <sz val="10"/>
        <color indexed="8"/>
        <rFont val="Times New Roman"/>
        <family val="1"/>
      </rPr>
      <t>de credite la disciplinele obligatorii;</t>
    </r>
  </si>
  <si>
    <r>
      <rPr>
        <b/>
        <sz val="10"/>
        <color indexed="8"/>
        <rFont val="Times New Roman"/>
        <family val="1"/>
      </rPr>
      <t xml:space="preserve">   65 </t>
    </r>
    <r>
      <rPr>
        <sz val="10"/>
        <color indexed="8"/>
        <rFont val="Times New Roman"/>
        <family val="1"/>
      </rPr>
      <t>de credite la disciplinele opţionale;</t>
    </r>
  </si>
  <si>
    <t>Sem.1: Curs opțional 2: Se alege un curs din oferta masterală a Facultății (o limbă romanică1)</t>
  </si>
  <si>
    <t>Sem.1: Curs opţional 1: Se alege  o disciplină din pachetul LMX1103</t>
  </si>
  <si>
    <r>
      <rPr>
        <b/>
        <sz val="9"/>
        <color indexed="8"/>
        <rFont val="Times New Roman"/>
      </rPr>
      <t>IV.EXAMENUL DE DISERTAȚIE</t>
    </r>
    <r>
      <rPr>
        <sz val="9"/>
        <color indexed="8"/>
        <rFont val="Times New Roman"/>
      </rPr>
      <t xml:space="preserve"> - perioada iunie-iulie (1 săptămână)
Proba:  Prezentarea şi susţinerea lucrării de disertație - 10 credite</t>
    </r>
    <r>
      <rPr>
        <sz val="10"/>
        <color indexed="8"/>
        <rFont val="Times New Roman"/>
        <family val="1"/>
      </rPr>
      <t xml:space="preserve">
</t>
    </r>
  </si>
  <si>
    <t>Sem. 2: Curs opţional 3 : Se alege  o disciplină din pachetul LMX1204 Sem. 2: Curs opţional 4 : Se alege o disciplină din pachetul LMX1205 
Sem. 2: Curs opțional 5: Se alege un curs din oferta masterală a Facultății (o limbă romanică2) 
Sem. 3: Curs opţional 6 : Se alege o disciplină din pachetul LMX2106 
Sem. 3: Curs opţional 7 : Se alege o disciplină din pachetul LMX2101 
Sem. 3: Curs opțional 8: Se alege un curs din oferta masterală a Facultății (o limbă romanică3) 
Sem. 4: Curs opţional 9: Se alege o disciplină din pachetul LMX2207</t>
  </si>
  <si>
    <r>
      <rPr>
        <b/>
        <sz val="10"/>
        <color indexed="8"/>
        <rFont val="Times New Roman"/>
        <family val="1"/>
      </rPr>
      <t>VI.  UNIVERSITĂŢI EUROPENE DE REFERINŢĂ:</t>
    </r>
    <r>
      <rPr>
        <sz val="10"/>
        <color indexed="8"/>
        <rFont val="Times New Roman"/>
        <family val="1"/>
      </rPr>
      <t xml:space="preserve">
Université de Genève, Université Charles-de-Gaulle Lille3, Universitatea Roma La Sapienza, Université Paris III, Aix-Marseille</t>
    </r>
  </si>
  <si>
    <t>LMF1132</t>
  </si>
  <si>
    <t>Instituția literară</t>
  </si>
  <si>
    <t>LMX1106</t>
  </si>
  <si>
    <t>Curs opțional 1 Traduceri literare: italiană, spaniolă, franceză. Practică în traducere</t>
  </si>
  <si>
    <t>LMX1107</t>
  </si>
  <si>
    <t>Curs opțional 2 Literaturi romanice</t>
  </si>
  <si>
    <t>LMX1101</t>
  </si>
  <si>
    <t>Modul opțional din oferta masterală a Facultății (limbă romanică)</t>
  </si>
  <si>
    <t>LMF1209</t>
  </si>
  <si>
    <t>Comunicare si practici discursive</t>
  </si>
  <si>
    <t>LMX1207</t>
  </si>
  <si>
    <t>Curs opțional 3 Traduceri literare din italiană, spaniolă, franceză</t>
  </si>
  <si>
    <t>LME1246</t>
  </si>
  <si>
    <t>Seminar de cercetare și elaborare a disertației</t>
  </si>
  <si>
    <t>LMI1214</t>
  </si>
  <si>
    <t>Seminar practic: participări la sesiuni științifice locale/naționale</t>
  </si>
  <si>
    <t>LMR2130</t>
  </si>
  <si>
    <t>Evoluția limbilor romanice. O introducere</t>
  </si>
  <si>
    <t>LMI2101</t>
  </si>
  <si>
    <t>Teoria și practica traducerii (principii generale). Registre stilistice</t>
  </si>
  <si>
    <t>LMX2103</t>
  </si>
  <si>
    <t>Curs opțional 4 Literatura sec. XX</t>
  </si>
  <si>
    <t>LMX2101</t>
  </si>
  <si>
    <t>LMF2215</t>
  </si>
  <si>
    <t>Noțiuni de intercomprehensiune. Limbi romanice</t>
  </si>
  <si>
    <t>LMX2204</t>
  </si>
  <si>
    <t>Curs opțional 5 Analiza traducerii. Practică editorială</t>
  </si>
  <si>
    <t>LMX2205</t>
  </si>
  <si>
    <t>Curs opțional 6 Abordări interdisciplinare: literatură, artă, alte discipline</t>
  </si>
  <si>
    <t>LMX2201</t>
  </si>
  <si>
    <t>CURS OPȚIONAL 1 (An I, Semestrul 1) - (LMX1106)</t>
  </si>
  <si>
    <t>CURS OPȚIONAL 2 (An I, Semestrul 2) - (LMX1107)</t>
  </si>
  <si>
    <t>LMI1108</t>
  </si>
  <si>
    <t>Traduceri literare italiană-română</t>
  </si>
  <si>
    <t>LMF1117</t>
  </si>
  <si>
    <t>Traduceri literare română-franceză</t>
  </si>
  <si>
    <t>LMH1109</t>
  </si>
  <si>
    <t>Traduceri literare spaniolă-română</t>
  </si>
  <si>
    <t>LMI1110</t>
  </si>
  <si>
    <t>Aegritudo amoris, melancolie, nebunie. Reprezentări literare ale unor maladii</t>
  </si>
  <si>
    <t>LMH1111</t>
  </si>
  <si>
    <t>Proza hispanoamericană a secolului XX</t>
  </si>
  <si>
    <t>LMF1107</t>
  </si>
  <si>
    <t>Literaturi francofone</t>
  </si>
  <si>
    <t>LMI1212</t>
  </si>
  <si>
    <t>LMF1218</t>
  </si>
  <si>
    <t>Traduceri literare franceză-română</t>
  </si>
  <si>
    <t>LMH1213</t>
  </si>
  <si>
    <t>LMI2102</t>
  </si>
  <si>
    <t>Literatura italiană în transpuneri cinematografice</t>
  </si>
  <si>
    <t>LMH2103</t>
  </si>
  <si>
    <t>Scurtă istorie a literaturii hispanoamericane de la origini până în secolul XIX</t>
  </si>
  <si>
    <t>LMF2114</t>
  </si>
  <si>
    <t>Experiențe ale comunicării: scriitorii francezi din secolul XX și cinematografia</t>
  </si>
  <si>
    <t>LMI2204</t>
  </si>
  <si>
    <t>Analiza traducerii italiană-română. Practică editorială</t>
  </si>
  <si>
    <t>LMF2216</t>
  </si>
  <si>
    <t>Analiza traducerii franceză-română. Practică editorială</t>
  </si>
  <si>
    <t>LMH2205</t>
  </si>
  <si>
    <t>Analiza traducerii spaniolă-română. Practică editorială</t>
  </si>
  <si>
    <t>LMI2206</t>
  </si>
  <si>
    <t>Grădini reale și grădini imaginare în cultura italiană, sec. XIV-XVI</t>
  </si>
  <si>
    <t>LMF2204</t>
  </si>
  <si>
    <t>Introducere în geocritică</t>
  </si>
  <si>
    <t>LMH2207</t>
  </si>
  <si>
    <t>Istoria artei hispanice</t>
  </si>
  <si>
    <t>LMF1115</t>
  </si>
  <si>
    <t>Limba franceză</t>
  </si>
  <si>
    <t>LMI1103</t>
  </si>
  <si>
    <t>Limba italiană</t>
  </si>
  <si>
    <t>LMP1101</t>
  </si>
  <si>
    <t>Limba portugheză</t>
  </si>
  <si>
    <t>LMH1104</t>
  </si>
  <si>
    <t>Limba spaniolă</t>
  </si>
  <si>
    <t>LMF2115</t>
  </si>
  <si>
    <t>LMI2103</t>
  </si>
  <si>
    <t>LMP2101</t>
  </si>
  <si>
    <t>LMH2104</t>
  </si>
  <si>
    <t>CURS OPȚIONAL 3 (An II, Semestrul 3) - (LMX1207)</t>
  </si>
  <si>
    <t>CURS OPȚIONAL 4 (An II, Semestrul 4) - (LMX2103)</t>
  </si>
  <si>
    <t>CURS OPȚIONAL 5 (An II, Semestrul 4) - (LMX2204)</t>
  </si>
  <si>
    <t>CURS OPȚIONAL 6 (An II, Semestrul 4) - (LMX2205)</t>
  </si>
  <si>
    <t>MODUL OPȚIONAL 1 (An I, Semestrul 1) - (LMX1101 limbă romanică1)</t>
  </si>
  <si>
    <t>MODUL OPȚIONAL 2 (An II, Semestrul 3) - (LMX2101 limbă romanică2)</t>
  </si>
  <si>
    <t>MODUL OPȚIONAL 3 (An II, Semestrul 4) - (LMX2201 limbă romanică3)</t>
  </si>
  <si>
    <t>DISCIPLINE DE SINTEZĂ (DSIN)</t>
  </si>
  <si>
    <t>În contul a cel mult 3 discipline opţionale generale, studentul are dreptul să aleagă 3 discipline de la alte programe masterale ale Facultății de Litere, respectând condiționările din planurile de învățământ ale respectivelor programe.</t>
  </si>
  <si>
    <t>LMI2203</t>
  </si>
  <si>
    <t>LMP2201</t>
  </si>
  <si>
    <t>LMH2204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</si>
</sst>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9"/>
      <name val="Times New Roman"/>
      <family val="1"/>
    </font>
    <font>
      <b/>
      <sz val="11"/>
      <color indexed="8"/>
      <name val="Times New Roman"/>
      <family val="1"/>
    </font>
    <font>
      <sz val="10"/>
      <color indexed="10"/>
      <name val="Times New Roman"/>
      <family val="1"/>
    </font>
    <font>
      <sz val="8"/>
      <name val="Calibri"/>
      <family val="2"/>
      <charset val="238"/>
    </font>
    <font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Calibri"/>
      <family val="2"/>
      <charset val="238"/>
      <scheme val="minor"/>
    </font>
    <font>
      <b/>
      <sz val="9"/>
      <color indexed="8"/>
      <name val="Times New Roman"/>
    </font>
    <font>
      <sz val="9"/>
      <color indexed="8"/>
      <name val="Times New Roman"/>
    </font>
    <font>
      <b/>
      <sz val="6"/>
      <color indexed="8"/>
      <name val="Times New Roman"/>
    </font>
    <font>
      <sz val="10"/>
      <color rgb="FF000000"/>
      <name val="Times New Roman"/>
      <family val="1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protection locked="0"/>
    </xf>
    <xf numFmtId="0" fontId="2" fillId="0" borderId="4" xfId="0" applyFont="1" applyBorder="1" applyProtection="1">
      <protection locked="0"/>
    </xf>
    <xf numFmtId="0" fontId="1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1" fontId="1" fillId="4" borderId="1" xfId="0" applyNumberFormat="1" applyFont="1" applyFill="1" applyBorder="1" applyAlignment="1" applyProtection="1">
      <alignment horizontal="center" vertical="center"/>
      <protection locked="0"/>
    </xf>
    <xf numFmtId="1" fontId="1" fillId="4" borderId="1" xfId="0" applyNumberFormat="1" applyFont="1" applyFill="1" applyBorder="1" applyAlignment="1" applyProtection="1">
      <alignment horizontal="center" vertical="center"/>
    </xf>
    <xf numFmtId="1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  <xf numFmtId="1" fontId="2" fillId="4" borderId="1" xfId="0" applyNumberFormat="1" applyFont="1" applyFill="1" applyBorder="1" applyAlignment="1" applyProtection="1">
      <alignment horizontal="center" vertical="center"/>
    </xf>
    <xf numFmtId="1" fontId="11" fillId="4" borderId="1" xfId="0" applyNumberFormat="1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1" fillId="0" borderId="0" xfId="0" applyFont="1" applyProtection="1">
      <protection locked="0"/>
    </xf>
    <xf numFmtId="1" fontId="9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/>
    </xf>
    <xf numFmtId="1" fontId="1" fillId="4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4" borderId="0" xfId="0" applyFont="1" applyFill="1" applyProtection="1">
      <protection locked="0"/>
    </xf>
    <xf numFmtId="0" fontId="1" fillId="4" borderId="0" xfId="0" applyFont="1" applyFill="1" applyAlignment="1" applyProtection="1">
      <alignment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2" fillId="4" borderId="2" xfId="0" applyFont="1" applyFill="1" applyBorder="1" applyProtection="1"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vertical="center"/>
      <protection locked="0"/>
    </xf>
    <xf numFmtId="0" fontId="19" fillId="6" borderId="1" xfId="0" applyFont="1" applyFill="1" applyBorder="1" applyAlignment="1" applyProtection="1">
      <alignment horizontal="left" vertical="center"/>
      <protection locked="0"/>
    </xf>
    <xf numFmtId="0" fontId="19" fillId="6" borderId="6" xfId="0" applyFont="1" applyFill="1" applyBorder="1" applyAlignment="1" applyProtection="1">
      <alignment horizontal="center" vertical="center"/>
      <protection locked="0"/>
    </xf>
    <xf numFmtId="0" fontId="19" fillId="4" borderId="6" xfId="0" applyFont="1" applyFill="1" applyBorder="1" applyAlignment="1">
      <alignment horizontal="center" vertical="center"/>
    </xf>
    <xf numFmtId="1" fontId="19" fillId="4" borderId="6" xfId="0" applyNumberFormat="1" applyFont="1" applyFill="1" applyBorder="1" applyAlignment="1">
      <alignment horizontal="center" vertical="center"/>
    </xf>
    <xf numFmtId="2" fontId="19" fillId="6" borderId="6" xfId="0" applyNumberFormat="1" applyFont="1" applyFill="1" applyBorder="1" applyAlignment="1" applyProtection="1">
      <alignment horizontal="center" vertical="center"/>
      <protection locked="0"/>
    </xf>
    <xf numFmtId="0" fontId="19" fillId="6" borderId="6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1" fontId="2" fillId="4" borderId="0" xfId="0" applyNumberFormat="1" applyFont="1" applyFill="1" applyBorder="1" applyAlignment="1" applyProtection="1">
      <alignment horizontal="center" vertical="center"/>
      <protection locked="0"/>
    </xf>
    <xf numFmtId="1" fontId="2" fillId="4" borderId="0" xfId="0" applyNumberFormat="1" applyFont="1" applyFill="1" applyBorder="1" applyAlignment="1" applyProtection="1">
      <alignment horizontal="center"/>
      <protection locked="0"/>
    </xf>
    <xf numFmtId="2" fontId="1" fillId="4" borderId="0" xfId="0" applyNumberFormat="1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Protection="1">
      <protection locked="0"/>
    </xf>
    <xf numFmtId="0" fontId="2" fillId="4" borderId="1" xfId="0" applyFont="1" applyFill="1" applyBorder="1" applyAlignment="1" applyProtection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3" fillId="4" borderId="0" xfId="0" applyFont="1" applyFill="1" applyProtection="1">
      <protection locked="0"/>
    </xf>
    <xf numFmtId="0" fontId="8" fillId="4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0" fontId="14" fillId="4" borderId="0" xfId="0" applyFont="1" applyFill="1" applyAlignment="1" applyProtection="1">
      <alignment vertical="center" wrapText="1"/>
      <protection locked="0"/>
    </xf>
    <xf numFmtId="0" fontId="15" fillId="4" borderId="0" xfId="0" applyFont="1" applyFill="1" applyAlignment="1">
      <alignment vertical="center" wrapText="1"/>
    </xf>
    <xf numFmtId="0" fontId="15" fillId="4" borderId="0" xfId="0" applyFont="1" applyFill="1" applyAlignment="1"/>
    <xf numFmtId="0" fontId="14" fillId="5" borderId="0" xfId="0" applyFont="1" applyFill="1" applyAlignment="1" applyProtection="1">
      <alignment wrapText="1"/>
      <protection locked="0"/>
    </xf>
    <xf numFmtId="0" fontId="0" fillId="5" borderId="0" xfId="0" applyFill="1" applyAlignment="1">
      <alignment wrapText="1"/>
    </xf>
    <xf numFmtId="0" fontId="0" fillId="0" borderId="0" xfId="0" applyAlignment="1">
      <alignment wrapText="1"/>
    </xf>
    <xf numFmtId="0" fontId="1" fillId="4" borderId="2" xfId="0" applyFont="1" applyFill="1" applyBorder="1" applyAlignment="1" applyProtection="1">
      <alignment horizontal="left" vertical="center"/>
      <protection locked="0"/>
    </xf>
    <xf numFmtId="0" fontId="1" fillId="4" borderId="5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9" fillId="6" borderId="2" xfId="0" applyFont="1" applyFill="1" applyBorder="1" applyAlignment="1" applyProtection="1">
      <alignment horizontal="left" vertical="center"/>
      <protection locked="0"/>
    </xf>
    <xf numFmtId="0" fontId="19" fillId="6" borderId="5" xfId="0" applyFont="1" applyFill="1" applyBorder="1" applyAlignment="1" applyProtection="1">
      <alignment horizontal="left" vertical="center"/>
      <protection locked="0"/>
    </xf>
    <xf numFmtId="0" fontId="19" fillId="6" borderId="16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1" fontId="1" fillId="4" borderId="1" xfId="0" applyNumberFormat="1" applyFont="1" applyFill="1" applyBorder="1" applyAlignment="1" applyProtection="1">
      <alignment horizontal="left" vertical="center" wrapText="1"/>
      <protection locked="0"/>
    </xf>
    <xf numFmtId="1" fontId="1" fillId="4" borderId="1" xfId="0" applyNumberFormat="1" applyFont="1" applyFill="1" applyBorder="1" applyAlignment="1" applyProtection="1">
      <alignment horizontal="left" vertical="center"/>
      <protection locked="0"/>
    </xf>
    <xf numFmtId="1" fontId="1" fillId="4" borderId="2" xfId="0" applyNumberFormat="1" applyFont="1" applyFill="1" applyBorder="1" applyAlignment="1" applyProtection="1">
      <alignment horizontal="left" vertical="center"/>
      <protection locked="0"/>
    </xf>
    <xf numFmtId="1" fontId="1" fillId="4" borderId="5" xfId="0" applyNumberFormat="1" applyFont="1" applyFill="1" applyBorder="1" applyAlignment="1" applyProtection="1">
      <alignment horizontal="left" vertical="center"/>
      <protection locked="0"/>
    </xf>
    <xf numFmtId="1" fontId="1" fillId="4" borderId="6" xfId="0" applyNumberFormat="1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horizontal="center" vertical="center"/>
      <protection locked="0"/>
    </xf>
    <xf numFmtId="0" fontId="2" fillId="4" borderId="13" xfId="0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Protection="1"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2" fillId="4" borderId="4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vertical="center" wrapText="1"/>
      <protection locked="0"/>
    </xf>
    <xf numFmtId="0" fontId="1" fillId="4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6" fillId="4" borderId="0" xfId="0" applyFont="1" applyFill="1" applyAlignment="1" applyProtection="1">
      <alignment horizontal="center" vertical="center" wrapText="1"/>
      <protection locked="0"/>
    </xf>
    <xf numFmtId="0" fontId="17" fillId="4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Protection="1">
      <protection locked="0"/>
    </xf>
    <xf numFmtId="0" fontId="1" fillId="4" borderId="8" xfId="0" applyFont="1" applyFill="1" applyBorder="1" applyProtection="1"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6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1" fontId="2" fillId="4" borderId="2" xfId="0" applyNumberFormat="1" applyFont="1" applyFill="1" applyBorder="1" applyAlignment="1" applyProtection="1">
      <alignment horizontal="center" vertical="center"/>
      <protection locked="0"/>
    </xf>
    <xf numFmtId="1" fontId="2" fillId="4" borderId="5" xfId="0" applyNumberFormat="1" applyFont="1" applyFill="1" applyBorder="1" applyAlignment="1" applyProtection="1">
      <alignment horizontal="center" vertical="center"/>
      <protection locked="0"/>
    </xf>
    <xf numFmtId="1" fontId="2" fillId="4" borderId="6" xfId="0" applyNumberFormat="1" applyFont="1" applyFill="1" applyBorder="1" applyAlignment="1" applyProtection="1">
      <alignment horizontal="center" vertical="center"/>
      <protection locked="0"/>
    </xf>
    <xf numFmtId="1" fontId="1" fillId="4" borderId="2" xfId="0" applyNumberFormat="1" applyFont="1" applyFill="1" applyBorder="1" applyAlignment="1" applyProtection="1">
      <alignment horizontal="left" vertical="center" wrapText="1"/>
      <protection locked="0"/>
    </xf>
    <xf numFmtId="1" fontId="1" fillId="4" borderId="5" xfId="0" applyNumberFormat="1" applyFont="1" applyFill="1" applyBorder="1" applyAlignment="1" applyProtection="1">
      <alignment horizontal="left" vertical="center" wrapText="1"/>
      <protection locked="0"/>
    </xf>
    <xf numFmtId="1" fontId="1" fillId="4" borderId="6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left" vertical="top"/>
      <protection locked="0"/>
    </xf>
    <xf numFmtId="0" fontId="1" fillId="4" borderId="5" xfId="0" applyFont="1" applyFill="1" applyBorder="1" applyAlignment="1" applyProtection="1">
      <alignment horizontal="left" vertical="top"/>
      <protection locked="0"/>
    </xf>
    <xf numFmtId="0" fontId="1" fillId="4" borderId="6" xfId="0" applyFont="1" applyFill="1" applyBorder="1" applyAlignment="1" applyProtection="1">
      <alignment horizontal="left" vertical="top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1" fontId="2" fillId="4" borderId="2" xfId="0" applyNumberFormat="1" applyFont="1" applyFill="1" applyBorder="1" applyAlignment="1" applyProtection="1">
      <alignment horizontal="center" vertical="center"/>
    </xf>
    <xf numFmtId="1" fontId="2" fillId="4" borderId="5" xfId="0" applyNumberFormat="1" applyFont="1" applyFill="1" applyBorder="1" applyAlignment="1" applyProtection="1">
      <alignment horizontal="center" vertical="center"/>
    </xf>
    <xf numFmtId="1" fontId="2" fillId="4" borderId="6" xfId="0" applyNumberFormat="1" applyFont="1" applyFill="1" applyBorder="1" applyAlignment="1" applyProtection="1">
      <alignment horizontal="center" vertical="center"/>
    </xf>
    <xf numFmtId="1" fontId="2" fillId="4" borderId="2" xfId="0" applyNumberFormat="1" applyFont="1" applyFill="1" applyBorder="1" applyAlignment="1" applyProtection="1">
      <alignment horizontal="center"/>
    </xf>
    <xf numFmtId="1" fontId="2" fillId="4" borderId="5" xfId="0" applyNumberFormat="1" applyFont="1" applyFill="1" applyBorder="1" applyAlignment="1" applyProtection="1">
      <alignment horizontal="center"/>
    </xf>
    <xf numFmtId="1" fontId="2" fillId="4" borderId="6" xfId="0" applyNumberFormat="1" applyFont="1" applyFill="1" applyBorder="1" applyAlignment="1" applyProtection="1">
      <alignment horizontal="center"/>
    </xf>
    <xf numFmtId="2" fontId="1" fillId="4" borderId="9" xfId="0" applyNumberFormat="1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2" fontId="1" fillId="4" borderId="10" xfId="0" applyNumberFormat="1" applyFont="1" applyFill="1" applyBorder="1" applyAlignment="1" applyProtection="1">
      <alignment horizontal="center" vertical="center"/>
    </xf>
    <xf numFmtId="2" fontId="1" fillId="4" borderId="11" xfId="0" applyNumberFormat="1" applyFont="1" applyFill="1" applyBorder="1" applyAlignment="1" applyProtection="1">
      <alignment horizontal="center" vertical="center"/>
    </xf>
    <xf numFmtId="2" fontId="1" fillId="4" borderId="7" xfId="0" applyNumberFormat="1" applyFont="1" applyFill="1" applyBorder="1" applyAlignment="1" applyProtection="1">
      <alignment horizontal="center" vertical="center"/>
    </xf>
    <xf numFmtId="2" fontId="1" fillId="4" borderId="8" xfId="0" applyNumberFormat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left" vertical="center" wrapText="1"/>
    </xf>
    <xf numFmtId="0" fontId="2" fillId="4" borderId="9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left" vertical="center" wrapText="1"/>
    </xf>
    <xf numFmtId="0" fontId="2" fillId="4" borderId="11" xfId="0" applyFont="1" applyFill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left" vertical="center" wrapText="1"/>
    </xf>
    <xf numFmtId="0" fontId="2" fillId="4" borderId="8" xfId="0" applyFont="1" applyFill="1" applyBorder="1" applyAlignment="1" applyProtection="1">
      <alignment horizontal="left" vertical="center" wrapText="1"/>
    </xf>
    <xf numFmtId="1" fontId="1" fillId="4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6" xfId="0" applyNumberFormat="1" applyFont="1" applyFill="1" applyBorder="1" applyAlignment="1" applyProtection="1">
      <alignment horizontal="center" vertical="center"/>
      <protection locked="0"/>
    </xf>
    <xf numFmtId="0" fontId="2" fillId="4" borderId="2" xfId="0" applyNumberFormat="1" applyFont="1" applyFill="1" applyBorder="1" applyAlignment="1" applyProtection="1">
      <alignment horizontal="center" vertical="center"/>
      <protection locked="0"/>
    </xf>
    <xf numFmtId="0" fontId="2" fillId="4" borderId="5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Protection="1">
      <protection locked="0"/>
    </xf>
    <xf numFmtId="0" fontId="2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1" fontId="8" fillId="4" borderId="2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horizontal="center" vertical="center"/>
    </xf>
    <xf numFmtId="1" fontId="8" fillId="4" borderId="2" xfId="0" applyNumberFormat="1" applyFont="1" applyFill="1" applyBorder="1" applyAlignment="1">
      <alignment horizontal="center"/>
    </xf>
    <xf numFmtId="1" fontId="8" fillId="4" borderId="5" xfId="0" applyNumberFormat="1" applyFont="1" applyFill="1" applyBorder="1" applyAlignment="1">
      <alignment horizontal="center"/>
    </xf>
    <xf numFmtId="1" fontId="8" fillId="4" borderId="6" xfId="0" applyNumberFormat="1" applyFont="1" applyFill="1" applyBorder="1" applyAlignment="1">
      <alignment horizontal="center"/>
    </xf>
    <xf numFmtId="0" fontId="8" fillId="4" borderId="9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1" fontId="1" fillId="4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Protection="1">
      <protection locked="0"/>
    </xf>
    <xf numFmtId="0" fontId="1" fillId="4" borderId="0" xfId="0" applyFont="1" applyFill="1" applyProtection="1">
      <protection locked="0"/>
    </xf>
    <xf numFmtId="0" fontId="1" fillId="4" borderId="14" xfId="0" applyFont="1" applyFill="1" applyBorder="1" applyAlignment="1" applyProtection="1">
      <alignment wrapText="1"/>
    </xf>
    <xf numFmtId="0" fontId="1" fillId="4" borderId="0" xfId="0" applyFont="1" applyFill="1" applyBorder="1" applyAlignment="1" applyProtection="1">
      <alignment wrapText="1"/>
    </xf>
    <xf numFmtId="0" fontId="1" fillId="3" borderId="14" xfId="0" applyFont="1" applyFill="1" applyBorder="1" applyAlignment="1" applyProtection="1">
      <alignment wrapText="1"/>
    </xf>
    <xf numFmtId="0" fontId="1" fillId="3" borderId="0" xfId="0" applyFont="1" applyFill="1" applyBorder="1" applyAlignment="1" applyProtection="1">
      <alignment wrapText="1"/>
    </xf>
    <xf numFmtId="0" fontId="1" fillId="4" borderId="0" xfId="0" applyFont="1" applyFill="1" applyAlignment="1" applyProtection="1">
      <alignment wrapText="1"/>
    </xf>
    <xf numFmtId="0" fontId="1" fillId="0" borderId="14" xfId="0" applyFont="1" applyBorder="1" applyProtection="1">
      <protection locked="0"/>
    </xf>
    <xf numFmtId="0" fontId="1" fillId="0" borderId="0" xfId="0" applyFont="1" applyProtection="1">
      <protection locked="0"/>
    </xf>
    <xf numFmtId="0" fontId="2" fillId="4" borderId="0" xfId="0" applyFont="1" applyFill="1" applyAlignment="1" applyProtection="1">
      <alignment horizontal="left" vertical="top" wrapText="1"/>
      <protection locked="0"/>
    </xf>
    <xf numFmtId="0" fontId="1" fillId="4" borderId="14" xfId="0" applyFont="1" applyFill="1" applyBorder="1" applyAlignment="1" applyProtection="1">
      <alignment vertical="center" wrapText="1"/>
      <protection locked="0"/>
    </xf>
    <xf numFmtId="0" fontId="1" fillId="4" borderId="0" xfId="0" applyFont="1" applyFill="1" applyBorder="1" applyAlignment="1" applyProtection="1">
      <alignment vertical="center" wrapText="1"/>
      <protection locked="0"/>
    </xf>
    <xf numFmtId="0" fontId="1" fillId="4" borderId="14" xfId="0" applyFont="1" applyFill="1" applyBorder="1" applyAlignment="1" applyProtection="1">
      <alignment vertical="top" wrapText="1"/>
      <protection locked="0"/>
    </xf>
    <xf numFmtId="0" fontId="1" fillId="4" borderId="0" xfId="0" applyFont="1" applyFill="1" applyBorder="1" applyAlignment="1" applyProtection="1">
      <alignment vertical="top" wrapText="1"/>
      <protection locked="0"/>
    </xf>
    <xf numFmtId="0" fontId="1" fillId="4" borderId="15" xfId="0" applyFont="1" applyFill="1" applyBorder="1" applyAlignment="1" applyProtection="1">
      <alignment vertical="top" wrapText="1"/>
      <protection locked="0"/>
    </xf>
    <xf numFmtId="0" fontId="1" fillId="4" borderId="0" xfId="0" applyFont="1" applyFill="1" applyAlignment="1" applyProtection="1">
      <alignment vertical="top" wrapText="1"/>
      <protection locked="0"/>
    </xf>
    <xf numFmtId="2" fontId="9" fillId="4" borderId="9" xfId="0" applyNumberFormat="1" applyFont="1" applyFill="1" applyBorder="1" applyAlignment="1">
      <alignment horizontal="center" vertical="center"/>
    </xf>
    <xf numFmtId="2" fontId="9" fillId="4" borderId="4" xfId="0" applyNumberFormat="1" applyFont="1" applyFill="1" applyBorder="1" applyAlignment="1">
      <alignment horizontal="center" vertical="center"/>
    </xf>
    <xf numFmtId="2" fontId="9" fillId="4" borderId="10" xfId="0" applyNumberFormat="1" applyFont="1" applyFill="1" applyBorder="1" applyAlignment="1">
      <alignment horizontal="center" vertical="center"/>
    </xf>
    <xf numFmtId="2" fontId="9" fillId="4" borderId="11" xfId="0" applyNumberFormat="1" applyFont="1" applyFill="1" applyBorder="1" applyAlignment="1">
      <alignment horizontal="center" vertical="center"/>
    </xf>
    <xf numFmtId="2" fontId="9" fillId="4" borderId="7" xfId="0" applyNumberFormat="1" applyFont="1" applyFill="1" applyBorder="1" applyAlignment="1">
      <alignment horizontal="center" vertical="center"/>
    </xf>
    <xf numFmtId="2" fontId="9" fillId="4" borderId="8" xfId="0" applyNumberFormat="1" applyFont="1" applyFill="1" applyBorder="1" applyAlignment="1">
      <alignment horizontal="center" vertical="center"/>
    </xf>
    <xf numFmtId="1" fontId="1" fillId="4" borderId="2" xfId="0" applyNumberFormat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left" vertical="top" wrapText="1"/>
      <protection locked="0"/>
    </xf>
    <xf numFmtId="0" fontId="16" fillId="4" borderId="0" xfId="0" applyFont="1" applyFill="1" applyAlignment="1" applyProtection="1">
      <alignment horizontal="left" vertical="top" wrapText="1"/>
      <protection locked="0"/>
    </xf>
    <xf numFmtId="0" fontId="17" fillId="4" borderId="0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9" fontId="8" fillId="0" borderId="2" xfId="0" applyNumberFormat="1" applyFont="1" applyBorder="1" applyAlignment="1" applyProtection="1">
      <alignment horizontal="center" vertical="center"/>
    </xf>
    <xf numFmtId="9" fontId="8" fillId="0" borderId="6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9" fontId="9" fillId="0" borderId="2" xfId="0" applyNumberFormat="1" applyFont="1" applyBorder="1" applyAlignment="1" applyProtection="1">
      <alignment horizontal="center"/>
    </xf>
    <xf numFmtId="9" fontId="9" fillId="0" borderId="6" xfId="0" applyNumberFormat="1" applyFont="1" applyBorder="1" applyAlignment="1" applyProtection="1">
      <alignment horizontal="center"/>
    </xf>
    <xf numFmtId="1" fontId="1" fillId="4" borderId="2" xfId="0" applyNumberFormat="1" applyFont="1" applyFill="1" applyBorder="1" applyAlignment="1" applyProtection="1">
      <alignment horizontal="center"/>
    </xf>
    <xf numFmtId="0" fontId="1" fillId="4" borderId="6" xfId="0" applyFont="1" applyFill="1" applyBorder="1" applyAlignment="1" applyProtection="1">
      <alignment horizontal="center"/>
    </xf>
    <xf numFmtId="9" fontId="9" fillId="4" borderId="2" xfId="0" applyNumberFormat="1" applyFont="1" applyFill="1" applyBorder="1" applyAlignment="1" applyProtection="1">
      <alignment horizontal="center"/>
    </xf>
    <xf numFmtId="9" fontId="9" fillId="4" borderId="6" xfId="0" applyNumberFormat="1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Protection="1">
      <protection locked="0"/>
    </xf>
    <xf numFmtId="0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0" fontId="9" fillId="0" borderId="0" xfId="0" applyFont="1"/>
  </cellXfs>
  <cellStyles count="1"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9" Type="http://schemas.openxmlformats.org/officeDocument/2006/relationships/customXml" Target="../customXml/item1.xml"/><Relationship Id="rId10" Type="http://schemas.openxmlformats.org/officeDocument/2006/relationships/customXml" Target="../customXml/item2.xml"/><Relationship Id="rId1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9"/>
  <sheetViews>
    <sheetView view="pageLayout" topLeftCell="A190" zoomScale="150" workbookViewId="0">
      <selection activeCell="E200" sqref="E200"/>
    </sheetView>
  </sheetViews>
  <sheetFormatPr baseColWidth="10" defaultColWidth="8.83203125" defaultRowHeight="12" x14ac:dyDescent="0"/>
  <cols>
    <col min="1" max="1" width="9.33203125" style="1" customWidth="1"/>
    <col min="2" max="2" width="7.1640625" style="1" customWidth="1"/>
    <col min="3" max="3" width="7.33203125" style="1" customWidth="1"/>
    <col min="4" max="5" width="4.6640625" style="1" customWidth="1"/>
    <col min="6" max="6" width="4.5" style="1" customWidth="1"/>
    <col min="7" max="7" width="8.1640625" style="1" customWidth="1"/>
    <col min="8" max="8" width="8.33203125" style="1" customWidth="1"/>
    <col min="9" max="9" width="5.83203125" style="1" customWidth="1"/>
    <col min="10" max="10" width="7.33203125" style="1" customWidth="1"/>
    <col min="11" max="11" width="5.6640625" style="1" customWidth="1"/>
    <col min="12" max="12" width="6.1640625" style="1" customWidth="1"/>
    <col min="13" max="13" width="5.5" style="1" customWidth="1"/>
    <col min="14" max="17" width="6" style="1" customWidth="1"/>
    <col min="18" max="18" width="5.1640625" style="1" customWidth="1"/>
    <col min="19" max="19" width="5.33203125" style="1" customWidth="1"/>
    <col min="20" max="20" width="6.83203125" style="1" customWidth="1"/>
    <col min="21" max="26" width="8.83203125" style="1"/>
    <col min="27" max="27" width="10.33203125" style="1" customWidth="1"/>
    <col min="28" max="16384" width="8.83203125" style="1"/>
  </cols>
  <sheetData>
    <row r="1" spans="1:26" ht="15.75" customHeight="1">
      <c r="A1" s="135" t="s">
        <v>89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M1" s="152" t="s">
        <v>19</v>
      </c>
      <c r="N1" s="152"/>
      <c r="O1" s="152"/>
      <c r="P1" s="152"/>
      <c r="Q1" s="152"/>
      <c r="R1" s="152"/>
      <c r="S1" s="152"/>
      <c r="T1" s="152"/>
    </row>
    <row r="2" spans="1:26" ht="6.75" customHeight="1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26" ht="45.75" customHeight="1">
      <c r="A3" s="148" t="s">
        <v>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M3" s="158"/>
      <c r="N3" s="159"/>
      <c r="O3" s="130" t="s">
        <v>35</v>
      </c>
      <c r="P3" s="131"/>
      <c r="Q3" s="132"/>
      <c r="R3" s="130" t="s">
        <v>36</v>
      </c>
      <c r="S3" s="131"/>
      <c r="T3" s="132"/>
      <c r="U3" s="267" t="str">
        <f>IF(O4&gt;=12,"Corect","Trebuie alocate cel puțin 12 de ore pe săptămână")</f>
        <v>Corect</v>
      </c>
      <c r="V3" s="268"/>
      <c r="W3" s="268"/>
      <c r="X3" s="268"/>
    </row>
    <row r="4" spans="1:26" s="38" customFormat="1" ht="17.25" customHeight="1">
      <c r="A4" s="153" t="s">
        <v>94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M4" s="140" t="s">
        <v>14</v>
      </c>
      <c r="N4" s="141"/>
      <c r="O4" s="137">
        <v>14</v>
      </c>
      <c r="P4" s="138"/>
      <c r="Q4" s="139"/>
      <c r="R4" s="137">
        <v>14</v>
      </c>
      <c r="S4" s="138"/>
      <c r="T4" s="139"/>
      <c r="U4" s="265" t="str">
        <f>IF(R4&gt;=12,"Corect","Trebuie alocate cel puțin 12 de ore pe săptămână")</f>
        <v>Corect</v>
      </c>
      <c r="V4" s="266"/>
      <c r="W4" s="266"/>
      <c r="X4" s="266"/>
    </row>
    <row r="5" spans="1:26" s="38" customFormat="1" ht="16.5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M5" s="140" t="s">
        <v>15</v>
      </c>
      <c r="N5" s="141"/>
      <c r="O5" s="137">
        <v>14</v>
      </c>
      <c r="P5" s="138"/>
      <c r="Q5" s="139"/>
      <c r="R5" s="137">
        <v>14</v>
      </c>
      <c r="S5" s="138"/>
      <c r="T5" s="139"/>
      <c r="U5" s="265" t="str">
        <f>IF(R5&gt;=12,"Corect","Trebuie alocate cel puțin 12 de ore pe săptămână")</f>
        <v>Corect</v>
      </c>
      <c r="V5" s="266"/>
      <c r="W5" s="266"/>
      <c r="X5" s="266"/>
    </row>
    <row r="6" spans="1:26" s="38" customFormat="1" ht="15" customHeight="1">
      <c r="A6" s="136" t="s">
        <v>95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M6" s="142"/>
      <c r="N6" s="142"/>
      <c r="O6" s="125"/>
      <c r="P6" s="125"/>
      <c r="Q6" s="125"/>
      <c r="R6" s="125"/>
      <c r="S6" s="125"/>
      <c r="T6" s="125"/>
      <c r="U6" s="265" t="str">
        <f>IF(R6&gt;=12,"Corect","Trebuie alocate cel puțin 12 de ore pe săptămână")</f>
        <v>Trebuie alocate cel puțin 12 de ore pe săptămână</v>
      </c>
      <c r="V6" s="266"/>
      <c r="W6" s="266"/>
      <c r="X6" s="266"/>
    </row>
    <row r="7" spans="1:26" s="38" customFormat="1" ht="18" customHeight="1">
      <c r="A7" s="143" t="s">
        <v>96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M7" s="145" t="s">
        <v>104</v>
      </c>
      <c r="N7" s="145"/>
      <c r="O7" s="145"/>
      <c r="P7" s="145"/>
      <c r="Q7" s="145"/>
      <c r="R7" s="145"/>
      <c r="S7" s="145"/>
      <c r="T7" s="145"/>
    </row>
    <row r="8" spans="1:26" s="38" customFormat="1" ht="14" customHeight="1">
      <c r="A8" s="144" t="s">
        <v>98</v>
      </c>
      <c r="B8" s="144"/>
      <c r="C8" s="144"/>
      <c r="D8" s="144"/>
      <c r="E8" s="144"/>
      <c r="F8" s="144"/>
      <c r="G8" s="144"/>
      <c r="H8" s="144"/>
      <c r="I8" s="39"/>
      <c r="J8" s="39"/>
      <c r="K8" s="39"/>
      <c r="M8" s="145"/>
      <c r="N8" s="145"/>
      <c r="O8" s="145"/>
      <c r="P8" s="145"/>
      <c r="Q8" s="145"/>
      <c r="R8" s="145"/>
      <c r="S8" s="145"/>
      <c r="T8" s="145"/>
    </row>
    <row r="9" spans="1:26" s="38" customFormat="1" ht="18.75" customHeight="1">
      <c r="A9" s="126" t="s">
        <v>97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M9" s="40"/>
      <c r="N9" s="40"/>
      <c r="O9" s="40"/>
      <c r="P9" s="40"/>
      <c r="Q9" s="40"/>
      <c r="R9" s="40"/>
      <c r="S9" s="40"/>
      <c r="T9" s="40"/>
    </row>
    <row r="10" spans="1:26" s="38" customFormat="1" ht="15" customHeight="1">
      <c r="A10" s="126" t="s">
        <v>90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M10" s="146" t="s">
        <v>20</v>
      </c>
      <c r="N10" s="145"/>
      <c r="O10" s="145"/>
      <c r="P10" s="145"/>
      <c r="Q10" s="145"/>
      <c r="R10" s="145"/>
      <c r="S10" s="145"/>
      <c r="T10" s="145"/>
    </row>
    <row r="11" spans="1:26" s="38" customFormat="1" ht="16.5" customHeight="1">
      <c r="A11" s="126" t="s">
        <v>59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M11" s="147" t="s">
        <v>103</v>
      </c>
      <c r="N11" s="136"/>
      <c r="O11" s="136"/>
      <c r="P11" s="136"/>
      <c r="Q11" s="136"/>
      <c r="R11" s="136"/>
      <c r="S11" s="136"/>
      <c r="T11" s="136"/>
    </row>
    <row r="12" spans="1:26" s="38" customFormat="1" ht="14" customHeight="1">
      <c r="A12" s="126" t="s">
        <v>17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M12" s="287" t="s">
        <v>102</v>
      </c>
      <c r="N12" s="288"/>
      <c r="O12" s="288"/>
      <c r="P12" s="288"/>
      <c r="Q12" s="288"/>
      <c r="R12" s="288"/>
      <c r="S12" s="288"/>
      <c r="T12" s="288"/>
      <c r="U12" s="72"/>
      <c r="V12" s="73"/>
      <c r="W12" s="73"/>
      <c r="X12" s="74"/>
      <c r="Y12" s="74"/>
      <c r="Z12" s="74"/>
    </row>
    <row r="13" spans="1:26" s="38" customFormat="1" ht="10.5" customHeight="1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M13" s="288"/>
      <c r="N13" s="288"/>
      <c r="O13" s="288"/>
      <c r="P13" s="288"/>
      <c r="Q13" s="288"/>
      <c r="R13" s="288"/>
      <c r="S13" s="288"/>
      <c r="T13" s="288"/>
      <c r="U13" s="73"/>
      <c r="V13" s="73"/>
      <c r="W13" s="73"/>
      <c r="X13" s="74"/>
      <c r="Y13" s="74"/>
      <c r="Z13" s="74"/>
    </row>
    <row r="14" spans="1:26" s="38" customFormat="1" ht="12" customHeight="1">
      <c r="A14" s="134" t="s">
        <v>60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M14" s="289" t="s">
        <v>105</v>
      </c>
      <c r="N14" s="289"/>
      <c r="O14" s="289"/>
      <c r="P14" s="289"/>
      <c r="Q14" s="289"/>
      <c r="R14" s="289"/>
      <c r="S14" s="289"/>
      <c r="T14" s="289"/>
      <c r="U14" s="73"/>
      <c r="V14" s="73"/>
      <c r="W14" s="73"/>
      <c r="X14" s="74"/>
      <c r="Y14" s="74"/>
      <c r="Z14" s="74"/>
    </row>
    <row r="15" spans="1:26" s="38" customFormat="1" ht="12.75" customHeight="1">
      <c r="A15" s="134" t="s">
        <v>99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M15" s="289"/>
      <c r="N15" s="289"/>
      <c r="O15" s="289"/>
      <c r="P15" s="289"/>
      <c r="Q15" s="289"/>
      <c r="R15" s="289"/>
      <c r="S15" s="289"/>
      <c r="T15" s="289"/>
      <c r="U15" s="73"/>
      <c r="V15" s="73"/>
      <c r="W15" s="73"/>
      <c r="X15" s="74"/>
      <c r="Y15" s="74"/>
      <c r="Z15" s="74"/>
    </row>
    <row r="16" spans="1:26" s="38" customFormat="1" ht="21" customHeight="1">
      <c r="A16" s="126" t="s">
        <v>100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M16" s="289"/>
      <c r="N16" s="289"/>
      <c r="O16" s="289"/>
      <c r="P16" s="289"/>
      <c r="Q16" s="289"/>
      <c r="R16" s="289"/>
      <c r="S16" s="289"/>
      <c r="T16" s="289"/>
    </row>
    <row r="17" spans="1:27" s="38" customFormat="1" ht="13" customHeight="1">
      <c r="A17" s="126" t="s">
        <v>101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M17" s="289"/>
      <c r="N17" s="289"/>
      <c r="O17" s="289"/>
      <c r="P17" s="289"/>
      <c r="Q17" s="289"/>
      <c r="R17" s="289"/>
      <c r="S17" s="289"/>
      <c r="T17" s="289"/>
    </row>
    <row r="18" spans="1:27" ht="12.75" customHeight="1">
      <c r="A18" s="157" t="s">
        <v>1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M18" s="289"/>
      <c r="N18" s="289"/>
      <c r="O18" s="289"/>
      <c r="P18" s="289"/>
      <c r="Q18" s="289"/>
      <c r="R18" s="289"/>
      <c r="S18" s="289"/>
      <c r="T18" s="289"/>
      <c r="U18" s="272"/>
      <c r="V18" s="272"/>
      <c r="W18" s="272"/>
      <c r="X18" s="272"/>
      <c r="Y18" s="272"/>
      <c r="Z18" s="272"/>
    </row>
    <row r="19" spans="1:27" ht="14" customHeight="1">
      <c r="A19" s="157" t="s">
        <v>61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M19" s="289"/>
      <c r="N19" s="289"/>
      <c r="O19" s="289"/>
      <c r="P19" s="289"/>
      <c r="Q19" s="289"/>
      <c r="R19" s="289"/>
      <c r="S19" s="289"/>
      <c r="T19" s="289"/>
      <c r="U19" s="272"/>
      <c r="V19" s="272"/>
      <c r="W19" s="272"/>
      <c r="X19" s="272"/>
      <c r="Y19" s="272"/>
      <c r="Z19" s="272"/>
      <c r="AA19" s="30"/>
    </row>
    <row r="20" spans="1:27" ht="21" customHeight="1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M20" s="289"/>
      <c r="N20" s="289"/>
      <c r="O20" s="289"/>
      <c r="P20" s="289"/>
      <c r="Q20" s="289"/>
      <c r="R20" s="289"/>
      <c r="S20" s="289"/>
      <c r="T20" s="289"/>
      <c r="U20" s="272"/>
      <c r="V20" s="272"/>
      <c r="W20" s="272"/>
      <c r="X20" s="272"/>
      <c r="Y20" s="272"/>
      <c r="Z20" s="272"/>
    </row>
    <row r="21" spans="1:27" ht="7.5" customHeight="1">
      <c r="A21" s="128" t="s">
        <v>67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M21" s="2"/>
      <c r="N21" s="2"/>
      <c r="O21" s="2"/>
      <c r="P21" s="2"/>
      <c r="Q21" s="2"/>
      <c r="R21" s="2"/>
    </row>
    <row r="22" spans="1:27" ht="15" customHeight="1">
      <c r="A22" s="128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M22" s="129" t="s">
        <v>193</v>
      </c>
      <c r="N22" s="129"/>
      <c r="O22" s="129"/>
      <c r="P22" s="129"/>
      <c r="Q22" s="129"/>
      <c r="R22" s="129"/>
      <c r="S22" s="129"/>
      <c r="T22" s="129"/>
    </row>
    <row r="23" spans="1:27" ht="15" customHeight="1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M23" s="129"/>
      <c r="N23" s="129"/>
      <c r="O23" s="129"/>
      <c r="P23" s="129"/>
      <c r="Q23" s="129"/>
      <c r="R23" s="129"/>
      <c r="S23" s="129"/>
      <c r="T23" s="129"/>
      <c r="U23" s="75" t="s">
        <v>88</v>
      </c>
      <c r="V23" s="76"/>
      <c r="W23" s="76"/>
      <c r="X23" s="76"/>
      <c r="Y23" s="76"/>
      <c r="Z23" s="76"/>
      <c r="AA23" s="77"/>
    </row>
    <row r="24" spans="1:27" ht="20.25" customHeight="1">
      <c r="A24" s="128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M24" s="129"/>
      <c r="N24" s="129"/>
      <c r="O24" s="129"/>
      <c r="P24" s="129"/>
      <c r="Q24" s="129"/>
      <c r="R24" s="129"/>
      <c r="S24" s="129"/>
      <c r="T24" s="129"/>
      <c r="U24" s="77"/>
      <c r="V24" s="77"/>
      <c r="W24" s="77"/>
      <c r="X24" s="77"/>
      <c r="Y24" s="77"/>
      <c r="Z24" s="77"/>
      <c r="AA24" s="77"/>
    </row>
    <row r="25" spans="1:27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M25" s="3"/>
      <c r="N25" s="3"/>
      <c r="O25" s="3"/>
      <c r="P25" s="3"/>
      <c r="Q25" s="3"/>
      <c r="R25" s="3"/>
      <c r="U25" s="77"/>
      <c r="V25" s="77"/>
      <c r="W25" s="77"/>
      <c r="X25" s="77"/>
      <c r="Y25" s="77"/>
      <c r="Z25" s="77"/>
      <c r="AA25" s="77"/>
    </row>
    <row r="26" spans="1:27">
      <c r="A26" s="133" t="s">
        <v>16</v>
      </c>
      <c r="B26" s="133"/>
      <c r="C26" s="133"/>
      <c r="D26" s="133"/>
      <c r="E26" s="133"/>
      <c r="F26" s="133"/>
      <c r="G26" s="133"/>
      <c r="M26" s="127" t="s">
        <v>106</v>
      </c>
      <c r="N26" s="127"/>
      <c r="O26" s="127"/>
      <c r="P26" s="127"/>
      <c r="Q26" s="127"/>
      <c r="R26" s="127"/>
      <c r="S26" s="127"/>
      <c r="T26" s="127"/>
      <c r="U26" s="77"/>
      <c r="V26" s="77"/>
      <c r="W26" s="77"/>
      <c r="X26" s="77"/>
      <c r="Y26" s="77"/>
      <c r="Z26" s="77"/>
      <c r="AA26" s="77"/>
    </row>
    <row r="27" spans="1:27" ht="26.25" customHeight="1">
      <c r="A27" s="4"/>
      <c r="B27" s="130" t="s">
        <v>2</v>
      </c>
      <c r="C27" s="132"/>
      <c r="D27" s="130" t="s">
        <v>3</v>
      </c>
      <c r="E27" s="131"/>
      <c r="F27" s="132"/>
      <c r="G27" s="91" t="s">
        <v>18</v>
      </c>
      <c r="H27" s="91" t="s">
        <v>10</v>
      </c>
      <c r="I27" s="130" t="s">
        <v>4</v>
      </c>
      <c r="J27" s="131"/>
      <c r="K27" s="132"/>
      <c r="M27" s="127"/>
      <c r="N27" s="127"/>
      <c r="O27" s="127"/>
      <c r="P27" s="127"/>
      <c r="Q27" s="127"/>
      <c r="R27" s="127"/>
      <c r="S27" s="127"/>
      <c r="T27" s="127"/>
    </row>
    <row r="28" spans="1:27" ht="14.25" customHeight="1">
      <c r="A28" s="4"/>
      <c r="B28" s="5" t="s">
        <v>5</v>
      </c>
      <c r="C28" s="5" t="s">
        <v>6</v>
      </c>
      <c r="D28" s="5" t="s">
        <v>7</v>
      </c>
      <c r="E28" s="5" t="s">
        <v>8</v>
      </c>
      <c r="F28" s="5" t="s">
        <v>9</v>
      </c>
      <c r="G28" s="92"/>
      <c r="H28" s="92"/>
      <c r="I28" s="5" t="s">
        <v>11</v>
      </c>
      <c r="J28" s="5" t="s">
        <v>12</v>
      </c>
      <c r="K28" s="5" t="s">
        <v>13</v>
      </c>
      <c r="M28" s="127"/>
      <c r="N28" s="127"/>
      <c r="O28" s="127"/>
      <c r="P28" s="127"/>
      <c r="Q28" s="127"/>
      <c r="R28" s="127"/>
      <c r="S28" s="127"/>
      <c r="T28" s="127"/>
    </row>
    <row r="29" spans="1:27" s="38" customFormat="1" ht="17.25" customHeight="1">
      <c r="A29" s="41" t="s">
        <v>14</v>
      </c>
      <c r="B29" s="42">
        <v>14</v>
      </c>
      <c r="C29" s="42">
        <v>14</v>
      </c>
      <c r="D29" s="42">
        <v>3</v>
      </c>
      <c r="E29" s="42">
        <v>3</v>
      </c>
      <c r="F29" s="42">
        <v>2</v>
      </c>
      <c r="G29" s="42"/>
      <c r="H29" s="43"/>
      <c r="I29" s="42">
        <v>3</v>
      </c>
      <c r="J29" s="42">
        <v>1</v>
      </c>
      <c r="K29" s="42">
        <v>12</v>
      </c>
      <c r="M29" s="127"/>
      <c r="N29" s="127"/>
      <c r="O29" s="127"/>
      <c r="P29" s="127"/>
      <c r="Q29" s="127"/>
      <c r="R29" s="127"/>
      <c r="S29" s="127"/>
      <c r="T29" s="127"/>
      <c r="U29" s="269" t="str">
        <f t="shared" ref="U29" si="0">IF(SUM(B29:K29)=52,"Corect","Suma trebuie să fie 52")</f>
        <v>Corect</v>
      </c>
      <c r="V29" s="269"/>
    </row>
    <row r="30" spans="1:27" s="38" customFormat="1" ht="15" customHeight="1">
      <c r="A30" s="41" t="s">
        <v>15</v>
      </c>
      <c r="B30" s="42">
        <v>14</v>
      </c>
      <c r="C30" s="42">
        <v>14</v>
      </c>
      <c r="D30" s="42">
        <v>3</v>
      </c>
      <c r="E30" s="42">
        <v>3</v>
      </c>
      <c r="F30" s="42">
        <v>2</v>
      </c>
      <c r="G30" s="42"/>
      <c r="H30" s="42"/>
      <c r="I30" s="42">
        <v>3</v>
      </c>
      <c r="J30" s="42">
        <v>1</v>
      </c>
      <c r="K30" s="42">
        <v>12</v>
      </c>
      <c r="M30" s="127"/>
      <c r="N30" s="127"/>
      <c r="O30" s="127"/>
      <c r="P30" s="127"/>
      <c r="Q30" s="127"/>
      <c r="R30" s="127"/>
      <c r="S30" s="127"/>
      <c r="T30" s="127"/>
      <c r="U30" s="269" t="str">
        <f t="shared" ref="U30" si="1">IF(SUM(B30:K30)=52,"Corect","Suma trebuie să fie 52")</f>
        <v>Corect</v>
      </c>
      <c r="V30" s="269"/>
    </row>
    <row r="31" spans="1:27" ht="15.75" customHeight="1">
      <c r="A31" s="19"/>
      <c r="B31" s="17"/>
      <c r="C31" s="17"/>
      <c r="D31" s="17"/>
      <c r="E31" s="17"/>
      <c r="F31" s="17"/>
      <c r="G31" s="17"/>
      <c r="H31" s="17"/>
      <c r="I31" s="17"/>
      <c r="J31" s="17"/>
      <c r="K31" s="20"/>
      <c r="M31" s="127"/>
      <c r="N31" s="127"/>
      <c r="O31" s="127"/>
      <c r="P31" s="127"/>
      <c r="Q31" s="127"/>
      <c r="R31" s="127"/>
      <c r="S31" s="127"/>
      <c r="T31" s="127"/>
    </row>
    <row r="32" spans="1:27" ht="21" hidden="1" customHeight="1">
      <c r="A32" s="18"/>
      <c r="B32" s="18"/>
      <c r="C32" s="18"/>
      <c r="D32" s="18"/>
      <c r="E32" s="18"/>
      <c r="F32" s="18"/>
      <c r="G32" s="18"/>
      <c r="M32" s="127"/>
      <c r="N32" s="127"/>
      <c r="O32" s="127"/>
      <c r="P32" s="127"/>
      <c r="Q32" s="127"/>
      <c r="R32" s="127"/>
      <c r="S32" s="127"/>
      <c r="T32" s="127"/>
    </row>
    <row r="33" spans="1:20" ht="15" hidden="1" customHeight="1">
      <c r="B33" s="2"/>
      <c r="C33" s="2"/>
      <c r="D33" s="2"/>
      <c r="E33" s="2"/>
      <c r="F33" s="2"/>
      <c r="G33" s="2"/>
      <c r="M33" s="6"/>
      <c r="N33" s="6"/>
      <c r="O33" s="6"/>
      <c r="P33" s="6"/>
      <c r="Q33" s="6"/>
      <c r="R33" s="6"/>
      <c r="S33" s="6"/>
    </row>
    <row r="34" spans="1:20" hidden="1">
      <c r="B34" s="6"/>
      <c r="C34" s="6"/>
      <c r="D34" s="6"/>
      <c r="E34" s="6"/>
      <c r="F34" s="6"/>
      <c r="G34" s="6"/>
      <c r="M34" s="6"/>
      <c r="N34" s="6"/>
      <c r="O34" s="6"/>
      <c r="P34" s="6"/>
      <c r="Q34" s="6"/>
      <c r="R34" s="6"/>
      <c r="S34" s="6"/>
    </row>
    <row r="36" spans="1:20" ht="16.5" customHeight="1">
      <c r="A36" s="155" t="s">
        <v>21</v>
      </c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</row>
    <row r="37" spans="1:20" ht="8.25" hidden="1" customHeight="1">
      <c r="N37" s="7"/>
      <c r="O37" s="8" t="s">
        <v>37</v>
      </c>
      <c r="P37" s="8" t="s">
        <v>38</v>
      </c>
      <c r="Q37" s="8" t="s">
        <v>39</v>
      </c>
      <c r="R37" s="8" t="s">
        <v>91</v>
      </c>
      <c r="S37" s="8" t="s">
        <v>92</v>
      </c>
      <c r="T37" s="8"/>
    </row>
    <row r="38" spans="1:20" ht="17.25" customHeight="1">
      <c r="A38" s="90" t="s">
        <v>42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</row>
    <row r="39" spans="1:20" ht="25.5" customHeight="1">
      <c r="A39" s="165" t="s">
        <v>27</v>
      </c>
      <c r="B39" s="102" t="s">
        <v>26</v>
      </c>
      <c r="C39" s="103"/>
      <c r="D39" s="103"/>
      <c r="E39" s="103"/>
      <c r="F39" s="103"/>
      <c r="G39" s="103"/>
      <c r="H39" s="103"/>
      <c r="I39" s="104"/>
      <c r="J39" s="91" t="s">
        <v>40</v>
      </c>
      <c r="K39" s="93" t="s">
        <v>24</v>
      </c>
      <c r="L39" s="94"/>
      <c r="M39" s="95"/>
      <c r="N39" s="93" t="s">
        <v>41</v>
      </c>
      <c r="O39" s="96"/>
      <c r="P39" s="97"/>
      <c r="Q39" s="93" t="s">
        <v>23</v>
      </c>
      <c r="R39" s="94"/>
      <c r="S39" s="95"/>
      <c r="T39" s="98" t="s">
        <v>22</v>
      </c>
    </row>
    <row r="40" spans="1:20" ht="13.5" customHeight="1">
      <c r="A40" s="166"/>
      <c r="B40" s="105"/>
      <c r="C40" s="106"/>
      <c r="D40" s="106"/>
      <c r="E40" s="106"/>
      <c r="F40" s="106"/>
      <c r="G40" s="106"/>
      <c r="H40" s="106"/>
      <c r="I40" s="107"/>
      <c r="J40" s="92"/>
      <c r="K40" s="5" t="s">
        <v>28</v>
      </c>
      <c r="L40" s="5" t="s">
        <v>29</v>
      </c>
      <c r="M40" s="5" t="s">
        <v>30</v>
      </c>
      <c r="N40" s="5" t="s">
        <v>34</v>
      </c>
      <c r="O40" s="5" t="s">
        <v>7</v>
      </c>
      <c r="P40" s="5" t="s">
        <v>31</v>
      </c>
      <c r="Q40" s="5" t="s">
        <v>32</v>
      </c>
      <c r="R40" s="5" t="s">
        <v>28</v>
      </c>
      <c r="S40" s="5" t="s">
        <v>33</v>
      </c>
      <c r="T40" s="92"/>
    </row>
    <row r="41" spans="1:20" s="38" customFormat="1">
      <c r="A41" s="44" t="s">
        <v>107</v>
      </c>
      <c r="B41" s="78" t="s">
        <v>108</v>
      </c>
      <c r="C41" s="79"/>
      <c r="D41" s="79"/>
      <c r="E41" s="79"/>
      <c r="F41" s="79"/>
      <c r="G41" s="79"/>
      <c r="H41" s="79"/>
      <c r="I41" s="80"/>
      <c r="J41" s="45">
        <v>7</v>
      </c>
      <c r="K41" s="45">
        <v>2</v>
      </c>
      <c r="L41" s="45">
        <v>0</v>
      </c>
      <c r="M41" s="45">
        <v>0</v>
      </c>
      <c r="N41" s="46">
        <f>K41+L41+M41</f>
        <v>2</v>
      </c>
      <c r="O41" s="24">
        <f>P41-N41</f>
        <v>11</v>
      </c>
      <c r="P41" s="24">
        <f>ROUND(PRODUCT(J41,25)/14,0)</f>
        <v>13</v>
      </c>
      <c r="Q41" s="47" t="s">
        <v>32</v>
      </c>
      <c r="R41" s="45"/>
      <c r="S41" s="42"/>
      <c r="T41" s="45" t="s">
        <v>92</v>
      </c>
    </row>
    <row r="42" spans="1:20" s="38" customFormat="1" ht="23" customHeight="1">
      <c r="A42" s="44" t="s">
        <v>109</v>
      </c>
      <c r="B42" s="162" t="s">
        <v>110</v>
      </c>
      <c r="C42" s="163"/>
      <c r="D42" s="163"/>
      <c r="E42" s="163"/>
      <c r="F42" s="163"/>
      <c r="G42" s="163"/>
      <c r="H42" s="163"/>
      <c r="I42" s="164"/>
      <c r="J42" s="45">
        <v>9</v>
      </c>
      <c r="K42" s="45">
        <v>1</v>
      </c>
      <c r="L42" s="45">
        <v>1</v>
      </c>
      <c r="M42" s="45">
        <v>4</v>
      </c>
      <c r="N42" s="46">
        <f>K42+L42+M42</f>
        <v>6</v>
      </c>
      <c r="O42" s="24">
        <f>P42-N42</f>
        <v>10</v>
      </c>
      <c r="P42" s="24">
        <f>ROUND(PRODUCT(J42,25)/14,0)</f>
        <v>16</v>
      </c>
      <c r="Q42" s="47"/>
      <c r="R42" s="45"/>
      <c r="S42" s="42" t="s">
        <v>33</v>
      </c>
      <c r="T42" s="45" t="s">
        <v>91</v>
      </c>
    </row>
    <row r="43" spans="1:20" s="38" customFormat="1">
      <c r="A43" s="44" t="s">
        <v>111</v>
      </c>
      <c r="B43" s="78" t="s">
        <v>112</v>
      </c>
      <c r="C43" s="79"/>
      <c r="D43" s="79"/>
      <c r="E43" s="79"/>
      <c r="F43" s="79"/>
      <c r="G43" s="79"/>
      <c r="H43" s="79"/>
      <c r="I43" s="80"/>
      <c r="J43" s="45">
        <v>8</v>
      </c>
      <c r="K43" s="45">
        <v>2</v>
      </c>
      <c r="L43" s="45">
        <v>1</v>
      </c>
      <c r="M43" s="45">
        <v>1</v>
      </c>
      <c r="N43" s="46">
        <f>K43+L43+M43</f>
        <v>4</v>
      </c>
      <c r="O43" s="24">
        <f>P43-N43</f>
        <v>10</v>
      </c>
      <c r="P43" s="24">
        <f>ROUND(PRODUCT(J43,25)/14,0)</f>
        <v>14</v>
      </c>
      <c r="Q43" s="47" t="s">
        <v>32</v>
      </c>
      <c r="R43" s="45"/>
      <c r="S43" s="42"/>
      <c r="T43" s="45" t="s">
        <v>91</v>
      </c>
    </row>
    <row r="44" spans="1:20" s="38" customFormat="1" ht="10" customHeight="1">
      <c r="A44" s="44" t="s">
        <v>113</v>
      </c>
      <c r="B44" s="78" t="s">
        <v>114</v>
      </c>
      <c r="C44" s="79"/>
      <c r="D44" s="79"/>
      <c r="E44" s="79"/>
      <c r="F44" s="79"/>
      <c r="G44" s="79"/>
      <c r="H44" s="79"/>
      <c r="I44" s="80"/>
      <c r="J44" s="45">
        <v>6</v>
      </c>
      <c r="K44" s="45">
        <v>2</v>
      </c>
      <c r="L44" s="45">
        <v>0</v>
      </c>
      <c r="M44" s="45">
        <v>0</v>
      </c>
      <c r="N44" s="46">
        <f>K44+L44+M44</f>
        <v>2</v>
      </c>
      <c r="O44" s="24">
        <f>P44-N44</f>
        <v>9</v>
      </c>
      <c r="P44" s="24">
        <f>ROUND(PRODUCT(J44,25)/14,0)</f>
        <v>11</v>
      </c>
      <c r="Q44" s="47"/>
      <c r="R44" s="45"/>
      <c r="S44" s="42" t="s">
        <v>33</v>
      </c>
      <c r="T44" s="45" t="s">
        <v>91</v>
      </c>
    </row>
    <row r="45" spans="1:20" s="38" customFormat="1" hidden="1">
      <c r="A45" s="44"/>
      <c r="B45" s="78"/>
      <c r="C45" s="79"/>
      <c r="D45" s="79"/>
      <c r="E45" s="79"/>
      <c r="F45" s="79"/>
      <c r="G45" s="79"/>
      <c r="H45" s="79"/>
      <c r="I45" s="80"/>
      <c r="J45" s="45">
        <v>0</v>
      </c>
      <c r="K45" s="45">
        <v>0</v>
      </c>
      <c r="L45" s="45">
        <v>0</v>
      </c>
      <c r="M45" s="45">
        <v>0</v>
      </c>
      <c r="N45" s="46">
        <f t="shared" ref="N45:N50" si="2">K45+L45+M45</f>
        <v>0</v>
      </c>
      <c r="O45" s="24">
        <f t="shared" ref="O45:O50" si="3">P45-N45</f>
        <v>0</v>
      </c>
      <c r="P45" s="24">
        <f t="shared" ref="P45:P50" si="4">ROUND(PRODUCT(J45,25)/14,0)</f>
        <v>0</v>
      </c>
      <c r="Q45" s="47"/>
      <c r="R45" s="45"/>
      <c r="S45" s="42"/>
      <c r="T45" s="45"/>
    </row>
    <row r="46" spans="1:20" s="38" customFormat="1" ht="1" hidden="1" customHeight="1">
      <c r="A46" s="44"/>
      <c r="B46" s="78"/>
      <c r="C46" s="79"/>
      <c r="D46" s="79"/>
      <c r="E46" s="79"/>
      <c r="F46" s="79"/>
      <c r="G46" s="79"/>
      <c r="H46" s="79"/>
      <c r="I46" s="80"/>
      <c r="J46" s="45">
        <v>0</v>
      </c>
      <c r="K46" s="45">
        <v>0</v>
      </c>
      <c r="L46" s="45">
        <v>0</v>
      </c>
      <c r="M46" s="45">
        <v>0</v>
      </c>
      <c r="N46" s="46">
        <f t="shared" si="2"/>
        <v>0</v>
      </c>
      <c r="O46" s="24">
        <f t="shared" si="3"/>
        <v>0</v>
      </c>
      <c r="P46" s="24">
        <f t="shared" si="4"/>
        <v>0</v>
      </c>
      <c r="Q46" s="47"/>
      <c r="R46" s="45"/>
      <c r="S46" s="42"/>
      <c r="T46" s="45"/>
    </row>
    <row r="47" spans="1:20" s="38" customFormat="1" hidden="1">
      <c r="A47" s="44"/>
      <c r="B47" s="78"/>
      <c r="C47" s="79"/>
      <c r="D47" s="79"/>
      <c r="E47" s="79"/>
      <c r="F47" s="79"/>
      <c r="G47" s="79"/>
      <c r="H47" s="79"/>
      <c r="I47" s="80"/>
      <c r="J47" s="45">
        <v>0</v>
      </c>
      <c r="K47" s="45">
        <v>0</v>
      </c>
      <c r="L47" s="45">
        <v>0</v>
      </c>
      <c r="M47" s="45">
        <v>0</v>
      </c>
      <c r="N47" s="46">
        <f>K47+L47+M47</f>
        <v>0</v>
      </c>
      <c r="O47" s="24">
        <f>P47-N47</f>
        <v>0</v>
      </c>
      <c r="P47" s="24">
        <f>ROUND(PRODUCT(J47,25)/14,0)</f>
        <v>0</v>
      </c>
      <c r="Q47" s="47"/>
      <c r="R47" s="45"/>
      <c r="S47" s="42"/>
      <c r="T47" s="45"/>
    </row>
    <row r="48" spans="1:20" s="38" customFormat="1" ht="1" hidden="1" customHeight="1">
      <c r="A48" s="44"/>
      <c r="B48" s="78"/>
      <c r="C48" s="79"/>
      <c r="D48" s="79"/>
      <c r="E48" s="79"/>
      <c r="F48" s="79"/>
      <c r="G48" s="79"/>
      <c r="H48" s="79"/>
      <c r="I48" s="80"/>
      <c r="J48" s="45">
        <v>0</v>
      </c>
      <c r="K48" s="45">
        <v>0</v>
      </c>
      <c r="L48" s="45">
        <v>0</v>
      </c>
      <c r="M48" s="45">
        <v>0</v>
      </c>
      <c r="N48" s="46">
        <f>K48+L48+M48</f>
        <v>0</v>
      </c>
      <c r="O48" s="24">
        <f>P48-N48</f>
        <v>0</v>
      </c>
      <c r="P48" s="24">
        <f>ROUND(PRODUCT(J48,25)/14,0)</f>
        <v>0</v>
      </c>
      <c r="Q48" s="47"/>
      <c r="R48" s="45"/>
      <c r="S48" s="42"/>
      <c r="T48" s="45"/>
    </row>
    <row r="49" spans="1:23" s="38" customFormat="1" hidden="1">
      <c r="A49" s="44"/>
      <c r="B49" s="78"/>
      <c r="C49" s="79"/>
      <c r="D49" s="79"/>
      <c r="E49" s="79"/>
      <c r="F49" s="79"/>
      <c r="G49" s="79"/>
      <c r="H49" s="79"/>
      <c r="I49" s="80"/>
      <c r="J49" s="45">
        <v>0</v>
      </c>
      <c r="K49" s="45">
        <v>0</v>
      </c>
      <c r="L49" s="45">
        <v>0</v>
      </c>
      <c r="M49" s="45">
        <v>0</v>
      </c>
      <c r="N49" s="46">
        <f t="shared" si="2"/>
        <v>0</v>
      </c>
      <c r="O49" s="24">
        <f t="shared" si="3"/>
        <v>0</v>
      </c>
      <c r="P49" s="24">
        <f t="shared" si="4"/>
        <v>0</v>
      </c>
      <c r="Q49" s="47"/>
      <c r="R49" s="45"/>
      <c r="S49" s="42"/>
      <c r="T49" s="45"/>
    </row>
    <row r="50" spans="1:23" s="38" customFormat="1" ht="1" hidden="1" customHeight="1">
      <c r="A50" s="44"/>
      <c r="B50" s="78"/>
      <c r="C50" s="79"/>
      <c r="D50" s="79"/>
      <c r="E50" s="79"/>
      <c r="F50" s="79"/>
      <c r="G50" s="79"/>
      <c r="H50" s="79"/>
      <c r="I50" s="80"/>
      <c r="J50" s="45">
        <v>0</v>
      </c>
      <c r="K50" s="45">
        <v>0</v>
      </c>
      <c r="L50" s="45">
        <v>0</v>
      </c>
      <c r="M50" s="45">
        <v>0</v>
      </c>
      <c r="N50" s="46">
        <f t="shared" si="2"/>
        <v>0</v>
      </c>
      <c r="O50" s="24">
        <f t="shared" si="3"/>
        <v>0</v>
      </c>
      <c r="P50" s="24">
        <f t="shared" si="4"/>
        <v>0</v>
      </c>
      <c r="Q50" s="47"/>
      <c r="R50" s="45"/>
      <c r="S50" s="42"/>
      <c r="T50" s="45"/>
    </row>
    <row r="51" spans="1:23" s="38" customFormat="1" ht="1" customHeight="1">
      <c r="A51" s="44"/>
      <c r="B51" s="78"/>
      <c r="C51" s="79"/>
      <c r="D51" s="79"/>
      <c r="E51" s="79"/>
      <c r="F51" s="79"/>
      <c r="G51" s="79"/>
      <c r="H51" s="79"/>
      <c r="I51" s="80"/>
      <c r="J51" s="45">
        <v>0</v>
      </c>
      <c r="K51" s="45">
        <v>0</v>
      </c>
      <c r="L51" s="45">
        <v>0</v>
      </c>
      <c r="M51" s="45">
        <v>0</v>
      </c>
      <c r="N51" s="46">
        <f t="shared" ref="N51" si="5">K51+L51+M51</f>
        <v>0</v>
      </c>
      <c r="O51" s="24">
        <f t="shared" ref="O51" si="6">P51-N51</f>
        <v>0</v>
      </c>
      <c r="P51" s="24">
        <f t="shared" ref="P51" si="7">ROUND(PRODUCT(J51,25)/14,0)</f>
        <v>0</v>
      </c>
      <c r="Q51" s="47"/>
      <c r="R51" s="45"/>
      <c r="S51" s="42"/>
      <c r="T51" s="45"/>
    </row>
    <row r="52" spans="1:23" s="38" customFormat="1">
      <c r="A52" s="48" t="s">
        <v>25</v>
      </c>
      <c r="B52" s="111"/>
      <c r="C52" s="112"/>
      <c r="D52" s="112"/>
      <c r="E52" s="112"/>
      <c r="F52" s="112"/>
      <c r="G52" s="112"/>
      <c r="H52" s="112"/>
      <c r="I52" s="113"/>
      <c r="J52" s="48">
        <f t="shared" ref="J52:P52" si="8">SUM(J41:J51)</f>
        <v>30</v>
      </c>
      <c r="K52" s="48">
        <f t="shared" si="8"/>
        <v>7</v>
      </c>
      <c r="L52" s="48">
        <f t="shared" si="8"/>
        <v>2</v>
      </c>
      <c r="M52" s="48">
        <f t="shared" si="8"/>
        <v>5</v>
      </c>
      <c r="N52" s="48">
        <f t="shared" si="8"/>
        <v>14</v>
      </c>
      <c r="O52" s="48">
        <f t="shared" si="8"/>
        <v>40</v>
      </c>
      <c r="P52" s="48">
        <f t="shared" si="8"/>
        <v>54</v>
      </c>
      <c r="Q52" s="48">
        <f>COUNTIF(Q41:Q51,"E")</f>
        <v>2</v>
      </c>
      <c r="R52" s="48">
        <f>COUNTIF(R41:R51,"C")</f>
        <v>0</v>
      </c>
      <c r="S52" s="48">
        <f>COUNTIF(S41:S51,"VP")</f>
        <v>2</v>
      </c>
      <c r="T52" s="49">
        <f>COUNTA(T41:T51)</f>
        <v>4</v>
      </c>
      <c r="U52" s="263" t="str">
        <f>IF(Q52&gt;=SUM(R52:S52),"Corect","E trebuie să fie cel puțin egal cu C+VP")</f>
        <v>Corect</v>
      </c>
      <c r="V52" s="264"/>
      <c r="W52" s="264"/>
    </row>
    <row r="53" spans="1:23" s="38" customFormat="1" ht="19.5" customHeight="1"/>
    <row r="54" spans="1:23" s="38" customFormat="1" ht="16.5" customHeight="1">
      <c r="A54" s="123" t="s">
        <v>43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</row>
    <row r="55" spans="1:23" s="38" customFormat="1" ht="26.25" customHeight="1">
      <c r="A55" s="119" t="s">
        <v>27</v>
      </c>
      <c r="B55" s="81" t="s">
        <v>26</v>
      </c>
      <c r="C55" s="82"/>
      <c r="D55" s="82"/>
      <c r="E55" s="82"/>
      <c r="F55" s="82"/>
      <c r="G55" s="82"/>
      <c r="H55" s="82"/>
      <c r="I55" s="83"/>
      <c r="J55" s="124" t="s">
        <v>40</v>
      </c>
      <c r="K55" s="149" t="s">
        <v>24</v>
      </c>
      <c r="L55" s="150"/>
      <c r="M55" s="151"/>
      <c r="N55" s="149" t="s">
        <v>41</v>
      </c>
      <c r="O55" s="160"/>
      <c r="P55" s="161"/>
      <c r="Q55" s="149" t="s">
        <v>23</v>
      </c>
      <c r="R55" s="150"/>
      <c r="S55" s="151"/>
      <c r="T55" s="121" t="s">
        <v>22</v>
      </c>
    </row>
    <row r="56" spans="1:23" s="38" customFormat="1" ht="12.75" customHeight="1">
      <c r="A56" s="120"/>
      <c r="B56" s="84"/>
      <c r="C56" s="85"/>
      <c r="D56" s="85"/>
      <c r="E56" s="85"/>
      <c r="F56" s="85"/>
      <c r="G56" s="85"/>
      <c r="H56" s="85"/>
      <c r="I56" s="86"/>
      <c r="J56" s="122"/>
      <c r="K56" s="50" t="s">
        <v>28</v>
      </c>
      <c r="L56" s="50" t="s">
        <v>29</v>
      </c>
      <c r="M56" s="50" t="s">
        <v>30</v>
      </c>
      <c r="N56" s="50" t="s">
        <v>34</v>
      </c>
      <c r="O56" s="50" t="s">
        <v>7</v>
      </c>
      <c r="P56" s="50" t="s">
        <v>31</v>
      </c>
      <c r="Q56" s="50" t="s">
        <v>32</v>
      </c>
      <c r="R56" s="50" t="s">
        <v>28</v>
      </c>
      <c r="S56" s="50" t="s">
        <v>33</v>
      </c>
      <c r="T56" s="122"/>
    </row>
    <row r="57" spans="1:23" s="38" customFormat="1">
      <c r="A57" s="44" t="s">
        <v>115</v>
      </c>
      <c r="B57" s="78" t="s">
        <v>116</v>
      </c>
      <c r="C57" s="79"/>
      <c r="D57" s="79"/>
      <c r="E57" s="79"/>
      <c r="F57" s="79"/>
      <c r="G57" s="79"/>
      <c r="H57" s="79"/>
      <c r="I57" s="80"/>
      <c r="J57" s="45">
        <v>7</v>
      </c>
      <c r="K57" s="45">
        <v>2</v>
      </c>
      <c r="L57" s="45">
        <v>0</v>
      </c>
      <c r="M57" s="45">
        <v>0</v>
      </c>
      <c r="N57" s="46">
        <f t="shared" ref="N57:N62" si="9">K57+L57+M57</f>
        <v>2</v>
      </c>
      <c r="O57" s="24">
        <f t="shared" ref="O57:O62" si="10">P57-N57</f>
        <v>11</v>
      </c>
      <c r="P57" s="24">
        <f t="shared" ref="P57:P62" si="11">ROUND(PRODUCT(J57,25)/14,0)</f>
        <v>13</v>
      </c>
      <c r="Q57" s="47" t="s">
        <v>32</v>
      </c>
      <c r="R57" s="45"/>
      <c r="S57" s="42"/>
      <c r="T57" s="45" t="s">
        <v>92</v>
      </c>
    </row>
    <row r="58" spans="1:23" s="38" customFormat="1">
      <c r="A58" s="44" t="s">
        <v>117</v>
      </c>
      <c r="B58" s="78" t="s">
        <v>118</v>
      </c>
      <c r="C58" s="79"/>
      <c r="D58" s="79"/>
      <c r="E58" s="79"/>
      <c r="F58" s="79"/>
      <c r="G58" s="79"/>
      <c r="H58" s="79"/>
      <c r="I58" s="80"/>
      <c r="J58" s="45">
        <v>8</v>
      </c>
      <c r="K58" s="45">
        <v>1</v>
      </c>
      <c r="L58" s="45">
        <v>1</v>
      </c>
      <c r="M58" s="45">
        <v>2</v>
      </c>
      <c r="N58" s="46">
        <f t="shared" si="9"/>
        <v>4</v>
      </c>
      <c r="O58" s="24">
        <f t="shared" si="10"/>
        <v>10</v>
      </c>
      <c r="P58" s="24">
        <f t="shared" si="11"/>
        <v>14</v>
      </c>
      <c r="Q58" s="47" t="s">
        <v>32</v>
      </c>
      <c r="R58" s="45"/>
      <c r="S58" s="42"/>
      <c r="T58" s="45" t="s">
        <v>91</v>
      </c>
    </row>
    <row r="59" spans="1:23" s="38" customFormat="1">
      <c r="A59" s="44" t="s">
        <v>119</v>
      </c>
      <c r="B59" s="78" t="s">
        <v>120</v>
      </c>
      <c r="C59" s="79"/>
      <c r="D59" s="79"/>
      <c r="E59" s="79"/>
      <c r="F59" s="79"/>
      <c r="G59" s="79"/>
      <c r="H59" s="79"/>
      <c r="I59" s="80"/>
      <c r="J59" s="45">
        <v>8</v>
      </c>
      <c r="K59" s="45">
        <v>0</v>
      </c>
      <c r="L59" s="45">
        <v>2</v>
      </c>
      <c r="M59" s="45">
        <v>3</v>
      </c>
      <c r="N59" s="46">
        <f t="shared" si="9"/>
        <v>5</v>
      </c>
      <c r="O59" s="24">
        <f t="shared" si="10"/>
        <v>9</v>
      </c>
      <c r="P59" s="24">
        <f t="shared" si="11"/>
        <v>14</v>
      </c>
      <c r="Q59" s="47"/>
      <c r="R59" s="45"/>
      <c r="S59" s="42" t="s">
        <v>33</v>
      </c>
      <c r="T59" s="45" t="s">
        <v>91</v>
      </c>
    </row>
    <row r="60" spans="1:23" s="38" customFormat="1" ht="12" customHeight="1">
      <c r="A60" s="44" t="s">
        <v>121</v>
      </c>
      <c r="B60" s="78" t="s">
        <v>122</v>
      </c>
      <c r="C60" s="79"/>
      <c r="D60" s="79"/>
      <c r="E60" s="79"/>
      <c r="F60" s="79"/>
      <c r="G60" s="79"/>
      <c r="H60" s="79"/>
      <c r="I60" s="80"/>
      <c r="J60" s="45">
        <v>7</v>
      </c>
      <c r="K60" s="45">
        <v>0</v>
      </c>
      <c r="L60" s="45">
        <v>0</v>
      </c>
      <c r="M60" s="45">
        <v>3</v>
      </c>
      <c r="N60" s="46">
        <f t="shared" si="9"/>
        <v>3</v>
      </c>
      <c r="O60" s="24">
        <f t="shared" si="10"/>
        <v>10</v>
      </c>
      <c r="P60" s="24">
        <f t="shared" si="11"/>
        <v>13</v>
      </c>
      <c r="Q60" s="47"/>
      <c r="R60" s="45"/>
      <c r="S60" s="42" t="s">
        <v>33</v>
      </c>
      <c r="T60" s="45" t="s">
        <v>91</v>
      </c>
    </row>
    <row r="61" spans="1:23" s="38" customFormat="1" hidden="1">
      <c r="A61" s="44"/>
      <c r="B61" s="78"/>
      <c r="C61" s="79"/>
      <c r="D61" s="79"/>
      <c r="E61" s="79"/>
      <c r="F61" s="79"/>
      <c r="G61" s="79"/>
      <c r="H61" s="79"/>
      <c r="I61" s="80"/>
      <c r="J61" s="45">
        <v>0</v>
      </c>
      <c r="K61" s="45">
        <v>0</v>
      </c>
      <c r="L61" s="45">
        <v>0</v>
      </c>
      <c r="M61" s="45">
        <v>0</v>
      </c>
      <c r="N61" s="46">
        <f t="shared" si="9"/>
        <v>0</v>
      </c>
      <c r="O61" s="24">
        <f t="shared" si="10"/>
        <v>0</v>
      </c>
      <c r="P61" s="24">
        <f t="shared" si="11"/>
        <v>0</v>
      </c>
      <c r="Q61" s="47"/>
      <c r="R61" s="45"/>
      <c r="S61" s="42"/>
      <c r="T61" s="45"/>
    </row>
    <row r="62" spans="1:23" s="38" customFormat="1" hidden="1">
      <c r="A62" s="44"/>
      <c r="B62" s="78"/>
      <c r="C62" s="79"/>
      <c r="D62" s="79"/>
      <c r="E62" s="79"/>
      <c r="F62" s="79"/>
      <c r="G62" s="79"/>
      <c r="H62" s="79"/>
      <c r="I62" s="80"/>
      <c r="J62" s="45">
        <v>0</v>
      </c>
      <c r="K62" s="45">
        <v>0</v>
      </c>
      <c r="L62" s="45">
        <v>0</v>
      </c>
      <c r="M62" s="45">
        <v>0</v>
      </c>
      <c r="N62" s="46">
        <f t="shared" si="9"/>
        <v>0</v>
      </c>
      <c r="O62" s="24">
        <f t="shared" si="10"/>
        <v>0</v>
      </c>
      <c r="P62" s="24">
        <f t="shared" si="11"/>
        <v>0</v>
      </c>
      <c r="Q62" s="47"/>
      <c r="R62" s="45"/>
      <c r="S62" s="42"/>
      <c r="T62" s="45"/>
    </row>
    <row r="63" spans="1:23" s="38" customFormat="1" hidden="1">
      <c r="A63" s="44"/>
      <c r="B63" s="78"/>
      <c r="C63" s="79"/>
      <c r="D63" s="79"/>
      <c r="E63" s="79"/>
      <c r="F63" s="79"/>
      <c r="G63" s="79"/>
      <c r="H63" s="79"/>
      <c r="I63" s="80"/>
      <c r="J63" s="45">
        <v>0</v>
      </c>
      <c r="K63" s="45">
        <v>0</v>
      </c>
      <c r="L63" s="45">
        <v>0</v>
      </c>
      <c r="M63" s="45">
        <v>0</v>
      </c>
      <c r="N63" s="46">
        <f t="shared" ref="N63:N66" si="12">K63+L63+M63</f>
        <v>0</v>
      </c>
      <c r="O63" s="24">
        <f t="shared" ref="O63:O66" si="13">P63-N63</f>
        <v>0</v>
      </c>
      <c r="P63" s="24">
        <f t="shared" ref="P63:P66" si="14">ROUND(PRODUCT(J63,25)/14,0)</f>
        <v>0</v>
      </c>
      <c r="Q63" s="47"/>
      <c r="R63" s="45"/>
      <c r="S63" s="42"/>
      <c r="T63" s="45"/>
    </row>
    <row r="64" spans="1:23" s="38" customFormat="1" ht="1" hidden="1" customHeight="1">
      <c r="A64" s="44"/>
      <c r="B64" s="78"/>
      <c r="C64" s="79"/>
      <c r="D64" s="79"/>
      <c r="E64" s="79"/>
      <c r="F64" s="79"/>
      <c r="G64" s="79"/>
      <c r="H64" s="79"/>
      <c r="I64" s="80"/>
      <c r="J64" s="45">
        <v>0</v>
      </c>
      <c r="K64" s="45">
        <v>0</v>
      </c>
      <c r="L64" s="45">
        <v>0</v>
      </c>
      <c r="M64" s="45">
        <v>0</v>
      </c>
      <c r="N64" s="46">
        <f t="shared" si="12"/>
        <v>0</v>
      </c>
      <c r="O64" s="24">
        <f t="shared" si="13"/>
        <v>0</v>
      </c>
      <c r="P64" s="24">
        <f t="shared" si="14"/>
        <v>0</v>
      </c>
      <c r="Q64" s="47"/>
      <c r="R64" s="45"/>
      <c r="S64" s="42"/>
      <c r="T64" s="45"/>
    </row>
    <row r="65" spans="1:23" s="38" customFormat="1" hidden="1">
      <c r="A65" s="44"/>
      <c r="B65" s="78"/>
      <c r="C65" s="79"/>
      <c r="D65" s="79"/>
      <c r="E65" s="79"/>
      <c r="F65" s="79"/>
      <c r="G65" s="79"/>
      <c r="H65" s="79"/>
      <c r="I65" s="80"/>
      <c r="J65" s="45">
        <v>0</v>
      </c>
      <c r="K65" s="45">
        <v>0</v>
      </c>
      <c r="L65" s="45">
        <v>0</v>
      </c>
      <c r="M65" s="45">
        <v>0</v>
      </c>
      <c r="N65" s="46">
        <f t="shared" si="12"/>
        <v>0</v>
      </c>
      <c r="O65" s="24">
        <f t="shared" si="13"/>
        <v>0</v>
      </c>
      <c r="P65" s="24">
        <f t="shared" si="14"/>
        <v>0</v>
      </c>
      <c r="Q65" s="47"/>
      <c r="R65" s="45"/>
      <c r="S65" s="42"/>
      <c r="T65" s="45"/>
    </row>
    <row r="66" spans="1:23" s="38" customFormat="1" hidden="1">
      <c r="A66" s="44"/>
      <c r="B66" s="78"/>
      <c r="C66" s="79"/>
      <c r="D66" s="79"/>
      <c r="E66" s="79"/>
      <c r="F66" s="79"/>
      <c r="G66" s="79"/>
      <c r="H66" s="79"/>
      <c r="I66" s="80"/>
      <c r="J66" s="45">
        <v>0</v>
      </c>
      <c r="K66" s="45">
        <v>0</v>
      </c>
      <c r="L66" s="45">
        <v>0</v>
      </c>
      <c r="M66" s="45">
        <v>0</v>
      </c>
      <c r="N66" s="46">
        <f t="shared" si="12"/>
        <v>0</v>
      </c>
      <c r="O66" s="24">
        <f t="shared" si="13"/>
        <v>0</v>
      </c>
      <c r="P66" s="24">
        <f t="shared" si="14"/>
        <v>0</v>
      </c>
      <c r="Q66" s="47"/>
      <c r="R66" s="45"/>
      <c r="S66" s="42"/>
      <c r="T66" s="45"/>
    </row>
    <row r="67" spans="1:23" s="38" customFormat="1" hidden="1">
      <c r="A67" s="44"/>
      <c r="B67" s="78"/>
      <c r="C67" s="79"/>
      <c r="D67" s="79"/>
      <c r="E67" s="79"/>
      <c r="F67" s="79"/>
      <c r="G67" s="79"/>
      <c r="H67" s="79"/>
      <c r="I67" s="80"/>
      <c r="J67" s="45">
        <v>0</v>
      </c>
      <c r="K67" s="45">
        <v>0</v>
      </c>
      <c r="L67" s="45">
        <v>0</v>
      </c>
      <c r="M67" s="45">
        <v>0</v>
      </c>
      <c r="N67" s="46">
        <f t="shared" ref="N67" si="15">K67+L67+M67</f>
        <v>0</v>
      </c>
      <c r="O67" s="24">
        <f t="shared" ref="O67" si="16">P67-N67</f>
        <v>0</v>
      </c>
      <c r="P67" s="24">
        <f t="shared" ref="P67" si="17">ROUND(PRODUCT(J67,25)/14,0)</f>
        <v>0</v>
      </c>
      <c r="Q67" s="47"/>
      <c r="R67" s="45"/>
      <c r="S67" s="42"/>
      <c r="T67" s="45"/>
    </row>
    <row r="68" spans="1:23" s="38" customFormat="1">
      <c r="A68" s="48" t="s">
        <v>25</v>
      </c>
      <c r="B68" s="111"/>
      <c r="C68" s="112"/>
      <c r="D68" s="112"/>
      <c r="E68" s="112"/>
      <c r="F68" s="112"/>
      <c r="G68" s="112"/>
      <c r="H68" s="112"/>
      <c r="I68" s="113"/>
      <c r="J68" s="48">
        <f t="shared" ref="J68:P68" si="18">SUM(J57:J67)</f>
        <v>30</v>
      </c>
      <c r="K68" s="48">
        <f t="shared" si="18"/>
        <v>3</v>
      </c>
      <c r="L68" s="48">
        <f t="shared" si="18"/>
        <v>3</v>
      </c>
      <c r="M68" s="48">
        <f t="shared" si="18"/>
        <v>8</v>
      </c>
      <c r="N68" s="48">
        <f t="shared" si="18"/>
        <v>14</v>
      </c>
      <c r="O68" s="48">
        <f t="shared" si="18"/>
        <v>40</v>
      </c>
      <c r="P68" s="48">
        <f t="shared" si="18"/>
        <v>54</v>
      </c>
      <c r="Q68" s="48">
        <f>COUNTIF(Q57:Q67,"E")</f>
        <v>2</v>
      </c>
      <c r="R68" s="48">
        <f>COUNTIF(R57:R67,"C")</f>
        <v>0</v>
      </c>
      <c r="S68" s="48">
        <f>COUNTIF(S57:S67,"VP")</f>
        <v>2</v>
      </c>
      <c r="T68" s="49">
        <f>COUNTA(T57:T67)</f>
        <v>4</v>
      </c>
      <c r="U68" s="263" t="str">
        <f>IF(Q68&gt;=SUM(R68:S68),"Corect","E trebuie să fie cel puțin egal cu C+VP")</f>
        <v>Corect</v>
      </c>
      <c r="V68" s="264"/>
      <c r="W68" s="264"/>
    </row>
    <row r="69" spans="1:23" s="38" customFormat="1" ht="11.25" customHeight="1"/>
    <row r="70" spans="1:23" s="38" customFormat="1">
      <c r="B70" s="51"/>
      <c r="C70" s="51"/>
      <c r="D70" s="51"/>
      <c r="E70" s="51"/>
      <c r="F70" s="51"/>
      <c r="G70" s="51"/>
      <c r="M70" s="51"/>
      <c r="N70" s="51"/>
      <c r="O70" s="51"/>
      <c r="P70" s="51"/>
      <c r="Q70" s="51"/>
      <c r="R70" s="51"/>
      <c r="S70" s="51"/>
    </row>
    <row r="71" spans="1:23" s="38" customFormat="1"/>
    <row r="72" spans="1:23" s="38" customFormat="1" ht="18" customHeight="1">
      <c r="A72" s="123" t="s">
        <v>44</v>
      </c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</row>
    <row r="73" spans="1:23" s="38" customFormat="1" ht="25.5" customHeight="1">
      <c r="A73" s="119" t="s">
        <v>27</v>
      </c>
      <c r="B73" s="81" t="s">
        <v>26</v>
      </c>
      <c r="C73" s="82"/>
      <c r="D73" s="82"/>
      <c r="E73" s="82"/>
      <c r="F73" s="82"/>
      <c r="G73" s="82"/>
      <c r="H73" s="82"/>
      <c r="I73" s="83"/>
      <c r="J73" s="124" t="s">
        <v>40</v>
      </c>
      <c r="K73" s="149" t="s">
        <v>24</v>
      </c>
      <c r="L73" s="150"/>
      <c r="M73" s="151"/>
      <c r="N73" s="149" t="s">
        <v>41</v>
      </c>
      <c r="O73" s="160"/>
      <c r="P73" s="161"/>
      <c r="Q73" s="149" t="s">
        <v>23</v>
      </c>
      <c r="R73" s="150"/>
      <c r="S73" s="151"/>
      <c r="T73" s="121" t="s">
        <v>22</v>
      </c>
    </row>
    <row r="74" spans="1:23" s="38" customFormat="1" ht="16.5" customHeight="1">
      <c r="A74" s="120"/>
      <c r="B74" s="84"/>
      <c r="C74" s="85"/>
      <c r="D74" s="85"/>
      <c r="E74" s="85"/>
      <c r="F74" s="85"/>
      <c r="G74" s="85"/>
      <c r="H74" s="85"/>
      <c r="I74" s="86"/>
      <c r="J74" s="122"/>
      <c r="K74" s="50" t="s">
        <v>28</v>
      </c>
      <c r="L74" s="50" t="s">
        <v>29</v>
      </c>
      <c r="M74" s="50" t="s">
        <v>30</v>
      </c>
      <c r="N74" s="50" t="s">
        <v>34</v>
      </c>
      <c r="O74" s="50" t="s">
        <v>7</v>
      </c>
      <c r="P74" s="50" t="s">
        <v>31</v>
      </c>
      <c r="Q74" s="50" t="s">
        <v>32</v>
      </c>
      <c r="R74" s="50" t="s">
        <v>28</v>
      </c>
      <c r="S74" s="50" t="s">
        <v>33</v>
      </c>
      <c r="T74" s="122"/>
    </row>
    <row r="75" spans="1:23" s="38" customFormat="1">
      <c r="A75" s="44" t="s">
        <v>123</v>
      </c>
      <c r="B75" s="78" t="s">
        <v>124</v>
      </c>
      <c r="C75" s="79"/>
      <c r="D75" s="79"/>
      <c r="E75" s="79"/>
      <c r="F75" s="79"/>
      <c r="G75" s="79"/>
      <c r="H75" s="79"/>
      <c r="I75" s="80"/>
      <c r="J75" s="45">
        <v>9</v>
      </c>
      <c r="K75" s="45">
        <v>2</v>
      </c>
      <c r="L75" s="45">
        <v>2</v>
      </c>
      <c r="M75" s="45">
        <v>0</v>
      </c>
      <c r="N75" s="46">
        <f>K75+L75+M75</f>
        <v>4</v>
      </c>
      <c r="O75" s="24">
        <f>P75-N75</f>
        <v>12</v>
      </c>
      <c r="P75" s="24">
        <f>ROUND(PRODUCT(J75,25)/14,0)</f>
        <v>16</v>
      </c>
      <c r="Q75" s="47"/>
      <c r="R75" s="45" t="s">
        <v>28</v>
      </c>
      <c r="S75" s="42"/>
      <c r="T75" s="45" t="s">
        <v>92</v>
      </c>
    </row>
    <row r="76" spans="1:23" s="38" customFormat="1">
      <c r="A76" s="44" t="s">
        <v>125</v>
      </c>
      <c r="B76" s="78" t="s">
        <v>126</v>
      </c>
      <c r="C76" s="79"/>
      <c r="D76" s="79"/>
      <c r="E76" s="79"/>
      <c r="F76" s="79"/>
      <c r="G76" s="79"/>
      <c r="H76" s="79"/>
      <c r="I76" s="80"/>
      <c r="J76" s="45">
        <v>8</v>
      </c>
      <c r="K76" s="45">
        <v>2</v>
      </c>
      <c r="L76" s="45">
        <v>1</v>
      </c>
      <c r="M76" s="45">
        <v>0</v>
      </c>
      <c r="N76" s="46">
        <f>K76+L76+M76</f>
        <v>3</v>
      </c>
      <c r="O76" s="24">
        <f>P76-N76</f>
        <v>11</v>
      </c>
      <c r="P76" s="24">
        <f>ROUND(PRODUCT(J76,25)/14,0)</f>
        <v>14</v>
      </c>
      <c r="Q76" s="47" t="s">
        <v>32</v>
      </c>
      <c r="R76" s="45"/>
      <c r="S76" s="42"/>
      <c r="T76" s="45" t="s">
        <v>91</v>
      </c>
    </row>
    <row r="77" spans="1:23" s="38" customFormat="1">
      <c r="A77" s="44" t="s">
        <v>127</v>
      </c>
      <c r="B77" s="78" t="s">
        <v>128</v>
      </c>
      <c r="C77" s="79"/>
      <c r="D77" s="79"/>
      <c r="E77" s="79"/>
      <c r="F77" s="79"/>
      <c r="G77" s="79"/>
      <c r="H77" s="79"/>
      <c r="I77" s="80"/>
      <c r="J77" s="45">
        <v>9</v>
      </c>
      <c r="K77" s="45">
        <v>2</v>
      </c>
      <c r="L77" s="45">
        <v>2</v>
      </c>
      <c r="M77" s="45">
        <v>0</v>
      </c>
      <c r="N77" s="46">
        <f>K77+L77+M77</f>
        <v>4</v>
      </c>
      <c r="O77" s="24">
        <f>P77-N77</f>
        <v>12</v>
      </c>
      <c r="P77" s="24">
        <f>ROUND(PRODUCT(J77,25)/14,0)</f>
        <v>16</v>
      </c>
      <c r="Q77" s="47" t="s">
        <v>32</v>
      </c>
      <c r="R77" s="45"/>
      <c r="S77" s="42"/>
      <c r="T77" s="45" t="s">
        <v>91</v>
      </c>
    </row>
    <row r="78" spans="1:23" s="38" customFormat="1" ht="16" customHeight="1">
      <c r="A78" s="44" t="s">
        <v>129</v>
      </c>
      <c r="B78" s="78" t="s">
        <v>114</v>
      </c>
      <c r="C78" s="79"/>
      <c r="D78" s="79"/>
      <c r="E78" s="79"/>
      <c r="F78" s="79"/>
      <c r="G78" s="79"/>
      <c r="H78" s="79"/>
      <c r="I78" s="80"/>
      <c r="J78" s="45">
        <v>4</v>
      </c>
      <c r="K78" s="45">
        <v>0</v>
      </c>
      <c r="L78" s="45">
        <v>2</v>
      </c>
      <c r="M78" s="45">
        <v>1</v>
      </c>
      <c r="N78" s="46">
        <f>K78+L78+M78</f>
        <v>3</v>
      </c>
      <c r="O78" s="24">
        <f>P78-N78</f>
        <v>4</v>
      </c>
      <c r="P78" s="24">
        <f>ROUND(PRODUCT(J78,25)/14,0)</f>
        <v>7</v>
      </c>
      <c r="Q78" s="47"/>
      <c r="R78" s="45"/>
      <c r="S78" s="42" t="s">
        <v>33</v>
      </c>
      <c r="T78" s="45" t="s">
        <v>91</v>
      </c>
    </row>
    <row r="79" spans="1:23" hidden="1">
      <c r="A79" s="16"/>
      <c r="B79" s="87"/>
      <c r="C79" s="88"/>
      <c r="D79" s="88"/>
      <c r="E79" s="88"/>
      <c r="F79" s="88"/>
      <c r="G79" s="88"/>
      <c r="H79" s="88"/>
      <c r="I79" s="89"/>
      <c r="J79" s="9">
        <v>0</v>
      </c>
      <c r="K79" s="9">
        <v>0</v>
      </c>
      <c r="L79" s="9">
        <v>0</v>
      </c>
      <c r="M79" s="9">
        <v>0</v>
      </c>
      <c r="N79" s="11">
        <f t="shared" ref="N79:N82" si="19">K79+L79+M79</f>
        <v>0</v>
      </c>
      <c r="O79" s="12">
        <f t="shared" ref="O79:O82" si="20">P79-N79</f>
        <v>0</v>
      </c>
      <c r="P79" s="12">
        <f t="shared" ref="P79:P82" si="21">ROUND(PRODUCT(J79,25)/14,0)</f>
        <v>0</v>
      </c>
      <c r="Q79" s="14"/>
      <c r="R79" s="9"/>
      <c r="S79" s="15"/>
      <c r="T79" s="9"/>
    </row>
    <row r="80" spans="1:23" hidden="1">
      <c r="A80" s="16"/>
      <c r="B80" s="87"/>
      <c r="C80" s="88"/>
      <c r="D80" s="88"/>
      <c r="E80" s="88"/>
      <c r="F80" s="88"/>
      <c r="G80" s="88"/>
      <c r="H80" s="88"/>
      <c r="I80" s="89"/>
      <c r="J80" s="9">
        <v>0</v>
      </c>
      <c r="K80" s="9">
        <v>0</v>
      </c>
      <c r="L80" s="9">
        <v>0</v>
      </c>
      <c r="M80" s="9">
        <v>0</v>
      </c>
      <c r="N80" s="11">
        <f t="shared" si="19"/>
        <v>0</v>
      </c>
      <c r="O80" s="12">
        <f t="shared" si="20"/>
        <v>0</v>
      </c>
      <c r="P80" s="12">
        <f t="shared" si="21"/>
        <v>0</v>
      </c>
      <c r="Q80" s="14"/>
      <c r="R80" s="9"/>
      <c r="S80" s="15"/>
      <c r="T80" s="9"/>
    </row>
    <row r="81" spans="1:23" ht="1" hidden="1" customHeight="1">
      <c r="A81" s="16"/>
      <c r="B81" s="87"/>
      <c r="C81" s="88"/>
      <c r="D81" s="88"/>
      <c r="E81" s="88"/>
      <c r="F81" s="88"/>
      <c r="G81" s="88"/>
      <c r="H81" s="88"/>
      <c r="I81" s="89"/>
      <c r="J81" s="9">
        <v>0</v>
      </c>
      <c r="K81" s="9">
        <v>0</v>
      </c>
      <c r="L81" s="9">
        <v>0</v>
      </c>
      <c r="M81" s="9">
        <v>0</v>
      </c>
      <c r="N81" s="11">
        <f t="shared" si="19"/>
        <v>0</v>
      </c>
      <c r="O81" s="12">
        <f t="shared" si="20"/>
        <v>0</v>
      </c>
      <c r="P81" s="12">
        <f t="shared" si="21"/>
        <v>0</v>
      </c>
      <c r="Q81" s="14"/>
      <c r="R81" s="9"/>
      <c r="S81" s="15"/>
      <c r="T81" s="9"/>
    </row>
    <row r="82" spans="1:23" ht="1" hidden="1" customHeight="1">
      <c r="A82" s="16"/>
      <c r="B82" s="87"/>
      <c r="C82" s="88"/>
      <c r="D82" s="88"/>
      <c r="E82" s="88"/>
      <c r="F82" s="88"/>
      <c r="G82" s="88"/>
      <c r="H82" s="88"/>
      <c r="I82" s="89"/>
      <c r="J82" s="9">
        <v>0</v>
      </c>
      <c r="K82" s="9">
        <v>0</v>
      </c>
      <c r="L82" s="9">
        <v>0</v>
      </c>
      <c r="M82" s="9">
        <v>0</v>
      </c>
      <c r="N82" s="11">
        <f t="shared" si="19"/>
        <v>0</v>
      </c>
      <c r="O82" s="12">
        <f t="shared" si="20"/>
        <v>0</v>
      </c>
      <c r="P82" s="12">
        <f t="shared" si="21"/>
        <v>0</v>
      </c>
      <c r="Q82" s="14"/>
      <c r="R82" s="9"/>
      <c r="S82" s="15"/>
      <c r="T82" s="9"/>
    </row>
    <row r="83" spans="1:23" hidden="1">
      <c r="A83" s="16"/>
      <c r="B83" s="87"/>
      <c r="C83" s="88"/>
      <c r="D83" s="88"/>
      <c r="E83" s="88"/>
      <c r="F83" s="88"/>
      <c r="G83" s="88"/>
      <c r="H83" s="88"/>
      <c r="I83" s="89"/>
      <c r="J83" s="9">
        <v>0</v>
      </c>
      <c r="K83" s="9">
        <v>0</v>
      </c>
      <c r="L83" s="9">
        <v>0</v>
      </c>
      <c r="M83" s="9">
        <v>0</v>
      </c>
      <c r="N83" s="11">
        <f>K83+L83+M83</f>
        <v>0</v>
      </c>
      <c r="O83" s="12">
        <f>P83-N83</f>
        <v>0</v>
      </c>
      <c r="P83" s="12">
        <f>ROUND(PRODUCT(J83,25)/14,0)</f>
        <v>0</v>
      </c>
      <c r="Q83" s="14"/>
      <c r="R83" s="9"/>
      <c r="S83" s="15"/>
      <c r="T83" s="9"/>
    </row>
    <row r="84" spans="1:23" ht="2" hidden="1" customHeight="1">
      <c r="A84" s="16"/>
      <c r="B84" s="87"/>
      <c r="C84" s="88"/>
      <c r="D84" s="88"/>
      <c r="E84" s="88"/>
      <c r="F84" s="88"/>
      <c r="G84" s="88"/>
      <c r="H84" s="88"/>
      <c r="I84" s="89"/>
      <c r="J84" s="9">
        <v>0</v>
      </c>
      <c r="K84" s="9">
        <v>0</v>
      </c>
      <c r="L84" s="9">
        <v>0</v>
      </c>
      <c r="M84" s="9">
        <v>0</v>
      </c>
      <c r="N84" s="11">
        <f>K84+L84+M84</f>
        <v>0</v>
      </c>
      <c r="O84" s="12">
        <f>P84-N84</f>
        <v>0</v>
      </c>
      <c r="P84" s="12">
        <f>ROUND(PRODUCT(J84,25)/14,0)</f>
        <v>0</v>
      </c>
      <c r="Q84" s="14"/>
      <c r="R84" s="9"/>
      <c r="S84" s="15"/>
      <c r="T84" s="9"/>
    </row>
    <row r="85" spans="1:23" ht="1" customHeight="1">
      <c r="A85" s="16"/>
      <c r="B85" s="87"/>
      <c r="C85" s="88"/>
      <c r="D85" s="88"/>
      <c r="E85" s="88"/>
      <c r="F85" s="88"/>
      <c r="G85" s="88"/>
      <c r="H85" s="88"/>
      <c r="I85" s="89"/>
      <c r="J85" s="9">
        <v>0</v>
      </c>
      <c r="K85" s="9">
        <v>0</v>
      </c>
      <c r="L85" s="9">
        <v>0</v>
      </c>
      <c r="M85" s="9">
        <v>0</v>
      </c>
      <c r="N85" s="11">
        <f>K85+L85+M85</f>
        <v>0</v>
      </c>
      <c r="O85" s="12">
        <f>P85-N85</f>
        <v>0</v>
      </c>
      <c r="P85" s="12">
        <f>ROUND(PRODUCT(J85,25)/14,0)</f>
        <v>0</v>
      </c>
      <c r="Q85" s="14"/>
      <c r="R85" s="9"/>
      <c r="S85" s="15"/>
      <c r="T85" s="9"/>
    </row>
    <row r="86" spans="1:23">
      <c r="A86" s="13" t="s">
        <v>25</v>
      </c>
      <c r="B86" s="99"/>
      <c r="C86" s="100"/>
      <c r="D86" s="100"/>
      <c r="E86" s="100"/>
      <c r="F86" s="100"/>
      <c r="G86" s="100"/>
      <c r="H86" s="100"/>
      <c r="I86" s="101"/>
      <c r="J86" s="13">
        <f t="shared" ref="J86:P86" si="22">SUM(J75:J85)</f>
        <v>30</v>
      </c>
      <c r="K86" s="13">
        <f t="shared" si="22"/>
        <v>6</v>
      </c>
      <c r="L86" s="13">
        <f t="shared" si="22"/>
        <v>7</v>
      </c>
      <c r="M86" s="13">
        <f t="shared" si="22"/>
        <v>1</v>
      </c>
      <c r="N86" s="13">
        <f t="shared" si="22"/>
        <v>14</v>
      </c>
      <c r="O86" s="13">
        <f t="shared" si="22"/>
        <v>39</v>
      </c>
      <c r="P86" s="13">
        <f t="shared" si="22"/>
        <v>53</v>
      </c>
      <c r="Q86" s="13">
        <f>COUNTIF(Q75:Q85,"E")</f>
        <v>2</v>
      </c>
      <c r="R86" s="13">
        <f>COUNTIF(R75:R85,"C")</f>
        <v>1</v>
      </c>
      <c r="S86" s="13">
        <f>COUNTIF(S75:S85,"VP")</f>
        <v>1</v>
      </c>
      <c r="T86" s="34">
        <f>COUNTA(T75:T85)</f>
        <v>4</v>
      </c>
      <c r="U86" s="270" t="str">
        <f>IF(Q86&gt;=SUM(R86:S86),"Corect","E trebuie să fie cel puțin egal cu C+VP")</f>
        <v>Corect</v>
      </c>
      <c r="V86" s="271"/>
      <c r="W86" s="271"/>
    </row>
    <row r="87" spans="1:23" ht="21.75" customHeight="1"/>
    <row r="88" spans="1:23" ht="18.75" customHeight="1">
      <c r="A88" s="90" t="s">
        <v>45</v>
      </c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</row>
    <row r="89" spans="1:23" ht="24.75" customHeight="1">
      <c r="A89" s="165" t="s">
        <v>27</v>
      </c>
      <c r="B89" s="102" t="s">
        <v>26</v>
      </c>
      <c r="C89" s="103"/>
      <c r="D89" s="103"/>
      <c r="E89" s="103"/>
      <c r="F89" s="103"/>
      <c r="G89" s="103"/>
      <c r="H89" s="103"/>
      <c r="I89" s="104"/>
      <c r="J89" s="91" t="s">
        <v>40</v>
      </c>
      <c r="K89" s="93" t="s">
        <v>24</v>
      </c>
      <c r="L89" s="94"/>
      <c r="M89" s="95"/>
      <c r="N89" s="93" t="s">
        <v>41</v>
      </c>
      <c r="O89" s="96"/>
      <c r="P89" s="97"/>
      <c r="Q89" s="93" t="s">
        <v>23</v>
      </c>
      <c r="R89" s="94"/>
      <c r="S89" s="95"/>
      <c r="T89" s="98" t="s">
        <v>22</v>
      </c>
    </row>
    <row r="90" spans="1:23" s="38" customFormat="1">
      <c r="A90" s="166"/>
      <c r="B90" s="105"/>
      <c r="C90" s="106"/>
      <c r="D90" s="106"/>
      <c r="E90" s="106"/>
      <c r="F90" s="106"/>
      <c r="G90" s="106"/>
      <c r="H90" s="106"/>
      <c r="I90" s="107"/>
      <c r="J90" s="92"/>
      <c r="K90" s="50" t="s">
        <v>28</v>
      </c>
      <c r="L90" s="50" t="s">
        <v>29</v>
      </c>
      <c r="M90" s="50" t="s">
        <v>30</v>
      </c>
      <c r="N90" s="50" t="s">
        <v>34</v>
      </c>
      <c r="O90" s="50" t="s">
        <v>7</v>
      </c>
      <c r="P90" s="50" t="s">
        <v>31</v>
      </c>
      <c r="Q90" s="50" t="s">
        <v>32</v>
      </c>
      <c r="R90" s="50" t="s">
        <v>28</v>
      </c>
      <c r="S90" s="50" t="s">
        <v>33</v>
      </c>
      <c r="T90" s="92"/>
    </row>
    <row r="91" spans="1:23" s="38" customFormat="1">
      <c r="A91" s="52" t="s">
        <v>130</v>
      </c>
      <c r="B91" s="108" t="s">
        <v>131</v>
      </c>
      <c r="C91" s="109"/>
      <c r="D91" s="109"/>
      <c r="E91" s="109"/>
      <c r="F91" s="109"/>
      <c r="G91" s="109"/>
      <c r="H91" s="109"/>
      <c r="I91" s="110"/>
      <c r="J91" s="53">
        <v>9</v>
      </c>
      <c r="K91" s="53">
        <v>2</v>
      </c>
      <c r="L91" s="53">
        <v>1</v>
      </c>
      <c r="M91" s="53">
        <v>1</v>
      </c>
      <c r="N91" s="54">
        <v>4</v>
      </c>
      <c r="O91" s="55">
        <v>12</v>
      </c>
      <c r="P91" s="55">
        <v>16</v>
      </c>
      <c r="Q91" s="56" t="s">
        <v>32</v>
      </c>
      <c r="R91" s="53"/>
      <c r="S91" s="57"/>
      <c r="T91" s="45" t="s">
        <v>92</v>
      </c>
    </row>
    <row r="92" spans="1:23" s="38" customFormat="1">
      <c r="A92" s="44" t="s">
        <v>132</v>
      </c>
      <c r="B92" s="78" t="s">
        <v>133</v>
      </c>
      <c r="C92" s="79"/>
      <c r="D92" s="79"/>
      <c r="E92" s="79"/>
      <c r="F92" s="79"/>
      <c r="G92" s="79"/>
      <c r="H92" s="79"/>
      <c r="I92" s="80"/>
      <c r="J92" s="45">
        <v>8</v>
      </c>
      <c r="K92" s="45">
        <v>2</v>
      </c>
      <c r="L92" s="45">
        <v>0</v>
      </c>
      <c r="M92" s="45">
        <v>2</v>
      </c>
      <c r="N92" s="46">
        <f>K92+L92+M92</f>
        <v>4</v>
      </c>
      <c r="O92" s="24">
        <f>P92-N92</f>
        <v>10</v>
      </c>
      <c r="P92" s="24">
        <f>ROUND(PRODUCT(J92,25)/14,0)</f>
        <v>14</v>
      </c>
      <c r="Q92" s="47"/>
      <c r="R92" s="45"/>
      <c r="S92" s="42" t="s">
        <v>33</v>
      </c>
      <c r="T92" s="45" t="s">
        <v>91</v>
      </c>
    </row>
    <row r="93" spans="1:23" s="38" customFormat="1">
      <c r="A93" s="44" t="s">
        <v>134</v>
      </c>
      <c r="B93" s="162" t="s">
        <v>135</v>
      </c>
      <c r="C93" s="163"/>
      <c r="D93" s="163"/>
      <c r="E93" s="163"/>
      <c r="F93" s="163"/>
      <c r="G93" s="163"/>
      <c r="H93" s="163"/>
      <c r="I93" s="164"/>
      <c r="J93" s="45">
        <v>9</v>
      </c>
      <c r="K93" s="45">
        <v>2</v>
      </c>
      <c r="L93" s="45">
        <v>1</v>
      </c>
      <c r="M93" s="45">
        <v>0</v>
      </c>
      <c r="N93" s="46">
        <f>K93+L93+M93</f>
        <v>3</v>
      </c>
      <c r="O93" s="24">
        <f>P93-N93</f>
        <v>13</v>
      </c>
      <c r="P93" s="24">
        <f>ROUND(PRODUCT(J93,25)/14,0)</f>
        <v>16</v>
      </c>
      <c r="Q93" s="47" t="s">
        <v>32</v>
      </c>
      <c r="R93" s="45"/>
      <c r="S93" s="42"/>
      <c r="T93" s="45" t="s">
        <v>91</v>
      </c>
    </row>
    <row r="94" spans="1:23" s="38" customFormat="1" ht="13" customHeight="1">
      <c r="A94" s="44" t="s">
        <v>136</v>
      </c>
      <c r="B94" s="78" t="s">
        <v>114</v>
      </c>
      <c r="C94" s="79"/>
      <c r="D94" s="79"/>
      <c r="E94" s="79"/>
      <c r="F94" s="79"/>
      <c r="G94" s="79"/>
      <c r="H94" s="79"/>
      <c r="I94" s="80"/>
      <c r="J94" s="45">
        <v>4</v>
      </c>
      <c r="K94" s="45">
        <v>0</v>
      </c>
      <c r="L94" s="45">
        <v>2</v>
      </c>
      <c r="M94" s="45">
        <v>1</v>
      </c>
      <c r="N94" s="46">
        <f>K94+L94+M94</f>
        <v>3</v>
      </c>
      <c r="O94" s="24">
        <f>P94-N94</f>
        <v>4</v>
      </c>
      <c r="P94" s="24">
        <f>ROUND(PRODUCT(J94,25)/14,0)</f>
        <v>7</v>
      </c>
      <c r="Q94" s="47"/>
      <c r="R94" s="45"/>
      <c r="S94" s="42" t="s">
        <v>33</v>
      </c>
      <c r="T94" s="45" t="s">
        <v>91</v>
      </c>
    </row>
    <row r="95" spans="1:23" s="38" customFormat="1" ht="1" hidden="1" customHeight="1">
      <c r="A95" s="44"/>
      <c r="B95" s="78"/>
      <c r="C95" s="79"/>
      <c r="D95" s="79"/>
      <c r="E95" s="79"/>
      <c r="F95" s="79"/>
      <c r="G95" s="79"/>
      <c r="H95" s="79"/>
      <c r="I95" s="80"/>
      <c r="J95" s="45">
        <v>0</v>
      </c>
      <c r="K95" s="45">
        <v>0</v>
      </c>
      <c r="L95" s="45">
        <v>0</v>
      </c>
      <c r="M95" s="45">
        <v>0</v>
      </c>
      <c r="N95" s="46">
        <f t="shared" ref="N95:N98" si="23">K95+L95+M95</f>
        <v>0</v>
      </c>
      <c r="O95" s="24">
        <f t="shared" ref="O95:O98" si="24">P95-N95</f>
        <v>0</v>
      </c>
      <c r="P95" s="24">
        <f t="shared" ref="P95:P101" si="25">ROUND(PRODUCT(J95,25)/14,0)</f>
        <v>0</v>
      </c>
      <c r="Q95" s="47"/>
      <c r="R95" s="45"/>
      <c r="S95" s="42"/>
      <c r="T95" s="45"/>
    </row>
    <row r="96" spans="1:23" s="38" customFormat="1" hidden="1">
      <c r="A96" s="44"/>
      <c r="B96" s="78"/>
      <c r="C96" s="79"/>
      <c r="D96" s="79"/>
      <c r="E96" s="79"/>
      <c r="F96" s="79"/>
      <c r="G96" s="79"/>
      <c r="H96" s="79"/>
      <c r="I96" s="80"/>
      <c r="J96" s="45">
        <v>0</v>
      </c>
      <c r="K96" s="45">
        <v>0</v>
      </c>
      <c r="L96" s="45">
        <v>0</v>
      </c>
      <c r="M96" s="45">
        <v>0</v>
      </c>
      <c r="N96" s="46">
        <f t="shared" si="23"/>
        <v>0</v>
      </c>
      <c r="O96" s="24">
        <f t="shared" si="24"/>
        <v>0</v>
      </c>
      <c r="P96" s="24">
        <f t="shared" si="25"/>
        <v>0</v>
      </c>
      <c r="Q96" s="47"/>
      <c r="R96" s="45"/>
      <c r="S96" s="42"/>
      <c r="T96" s="45"/>
    </row>
    <row r="97" spans="1:25" s="38" customFormat="1" hidden="1">
      <c r="A97" s="44"/>
      <c r="B97" s="78"/>
      <c r="C97" s="79"/>
      <c r="D97" s="79"/>
      <c r="E97" s="79"/>
      <c r="F97" s="79"/>
      <c r="G97" s="79"/>
      <c r="H97" s="79"/>
      <c r="I97" s="80"/>
      <c r="J97" s="45">
        <v>0</v>
      </c>
      <c r="K97" s="45">
        <v>0</v>
      </c>
      <c r="L97" s="45">
        <v>0</v>
      </c>
      <c r="M97" s="45">
        <v>0</v>
      </c>
      <c r="N97" s="46">
        <f t="shared" si="23"/>
        <v>0</v>
      </c>
      <c r="O97" s="24">
        <f t="shared" si="24"/>
        <v>0</v>
      </c>
      <c r="P97" s="24">
        <f t="shared" si="25"/>
        <v>0</v>
      </c>
      <c r="Q97" s="47"/>
      <c r="R97" s="45"/>
      <c r="S97" s="42"/>
      <c r="T97" s="45"/>
    </row>
    <row r="98" spans="1:25" s="38" customFormat="1" hidden="1">
      <c r="A98" s="44"/>
      <c r="B98" s="78"/>
      <c r="C98" s="79"/>
      <c r="D98" s="79"/>
      <c r="E98" s="79"/>
      <c r="F98" s="79"/>
      <c r="G98" s="79"/>
      <c r="H98" s="79"/>
      <c r="I98" s="80"/>
      <c r="J98" s="45">
        <v>0</v>
      </c>
      <c r="K98" s="45">
        <v>0</v>
      </c>
      <c r="L98" s="45">
        <v>0</v>
      </c>
      <c r="M98" s="45">
        <v>0</v>
      </c>
      <c r="N98" s="46">
        <f t="shared" si="23"/>
        <v>0</v>
      </c>
      <c r="O98" s="24">
        <f t="shared" si="24"/>
        <v>0</v>
      </c>
      <c r="P98" s="24">
        <f t="shared" si="25"/>
        <v>0</v>
      </c>
      <c r="Q98" s="47"/>
      <c r="R98" s="45"/>
      <c r="S98" s="42"/>
      <c r="T98" s="45"/>
    </row>
    <row r="99" spans="1:25" s="38" customFormat="1" hidden="1">
      <c r="A99" s="44"/>
      <c r="B99" s="78"/>
      <c r="C99" s="79"/>
      <c r="D99" s="79"/>
      <c r="E99" s="79"/>
      <c r="F99" s="79"/>
      <c r="G99" s="79"/>
      <c r="H99" s="79"/>
      <c r="I99" s="80"/>
      <c r="J99" s="45">
        <v>0</v>
      </c>
      <c r="K99" s="45">
        <v>0</v>
      </c>
      <c r="L99" s="45">
        <v>0</v>
      </c>
      <c r="M99" s="45">
        <v>0</v>
      </c>
      <c r="N99" s="46">
        <f>K99+L99+M99</f>
        <v>0</v>
      </c>
      <c r="O99" s="24">
        <f>P99-N99</f>
        <v>0</v>
      </c>
      <c r="P99" s="24">
        <f t="shared" si="25"/>
        <v>0</v>
      </c>
      <c r="Q99" s="47"/>
      <c r="R99" s="45"/>
      <c r="S99" s="42"/>
      <c r="T99" s="45"/>
    </row>
    <row r="100" spans="1:25" s="38" customFormat="1" hidden="1">
      <c r="A100" s="44"/>
      <c r="B100" s="78"/>
      <c r="C100" s="79"/>
      <c r="D100" s="79"/>
      <c r="E100" s="79"/>
      <c r="F100" s="79"/>
      <c r="G100" s="79"/>
      <c r="H100" s="79"/>
      <c r="I100" s="80"/>
      <c r="J100" s="45">
        <v>0</v>
      </c>
      <c r="K100" s="45">
        <v>0</v>
      </c>
      <c r="L100" s="45">
        <v>0</v>
      </c>
      <c r="M100" s="45">
        <v>0</v>
      </c>
      <c r="N100" s="46">
        <f>K100+L100+M100</f>
        <v>0</v>
      </c>
      <c r="O100" s="24">
        <f>P100-N100</f>
        <v>0</v>
      </c>
      <c r="P100" s="24">
        <f t="shared" si="25"/>
        <v>0</v>
      </c>
      <c r="Q100" s="47"/>
      <c r="R100" s="45"/>
      <c r="S100" s="42"/>
      <c r="T100" s="45"/>
    </row>
    <row r="101" spans="1:25" s="38" customFormat="1" hidden="1">
      <c r="A101" s="44"/>
      <c r="B101" s="173"/>
      <c r="C101" s="174"/>
      <c r="D101" s="174"/>
      <c r="E101" s="174"/>
      <c r="F101" s="174"/>
      <c r="G101" s="174"/>
      <c r="H101" s="174"/>
      <c r="I101" s="175"/>
      <c r="J101" s="45">
        <v>0</v>
      </c>
      <c r="K101" s="45">
        <v>0</v>
      </c>
      <c r="L101" s="45">
        <v>0</v>
      </c>
      <c r="M101" s="45">
        <v>0</v>
      </c>
      <c r="N101" s="46">
        <f>K101+L101+M101</f>
        <v>0</v>
      </c>
      <c r="O101" s="24">
        <f>P101-N101</f>
        <v>0</v>
      </c>
      <c r="P101" s="24">
        <f t="shared" si="25"/>
        <v>0</v>
      </c>
      <c r="Q101" s="47"/>
      <c r="R101" s="45"/>
      <c r="S101" s="42"/>
      <c r="T101" s="45"/>
    </row>
    <row r="102" spans="1:25" s="38" customFormat="1">
      <c r="A102" s="48" t="s">
        <v>25</v>
      </c>
      <c r="B102" s="111"/>
      <c r="C102" s="112"/>
      <c r="D102" s="112"/>
      <c r="E102" s="112"/>
      <c r="F102" s="112"/>
      <c r="G102" s="112"/>
      <c r="H102" s="112"/>
      <c r="I102" s="113"/>
      <c r="J102" s="48">
        <f t="shared" ref="J102:P102" si="26">SUM(J91:J101)</f>
        <v>30</v>
      </c>
      <c r="K102" s="48">
        <f t="shared" si="26"/>
        <v>6</v>
      </c>
      <c r="L102" s="48">
        <f t="shared" si="26"/>
        <v>4</v>
      </c>
      <c r="M102" s="48">
        <f t="shared" si="26"/>
        <v>4</v>
      </c>
      <c r="N102" s="48">
        <f t="shared" si="26"/>
        <v>14</v>
      </c>
      <c r="O102" s="48">
        <f t="shared" si="26"/>
        <v>39</v>
      </c>
      <c r="P102" s="48">
        <f t="shared" si="26"/>
        <v>53</v>
      </c>
      <c r="Q102" s="48">
        <f>COUNTIF(Q91:Q101,"E")</f>
        <v>2</v>
      </c>
      <c r="R102" s="48">
        <f>COUNTIF(R91:R101,"C")</f>
        <v>0</v>
      </c>
      <c r="S102" s="48">
        <f>COUNTIF(S91:S101,"VP")</f>
        <v>2</v>
      </c>
      <c r="T102" s="49">
        <f>COUNTA(T91:T101)</f>
        <v>4</v>
      </c>
      <c r="U102" s="263" t="str">
        <f>IF(Q102&gt;=SUM(R102:S102),"Corect","E trebuie să fie cel puțin egal cu C+VP")</f>
        <v>Corect</v>
      </c>
      <c r="V102" s="264"/>
      <c r="W102" s="264"/>
    </row>
    <row r="103" spans="1:25" s="38" customFormat="1" ht="9" customHeight="1"/>
    <row r="104" spans="1:25" s="38" customFormat="1">
      <c r="B104" s="39"/>
      <c r="C104" s="39"/>
      <c r="D104" s="39"/>
      <c r="E104" s="39"/>
      <c r="F104" s="39"/>
      <c r="G104" s="39"/>
      <c r="M104" s="51"/>
      <c r="N104" s="51"/>
      <c r="O104" s="51"/>
      <c r="P104" s="51"/>
      <c r="Q104" s="51"/>
      <c r="R104" s="51"/>
      <c r="S104" s="51"/>
    </row>
    <row r="105" spans="1:25" s="38" customFormat="1"/>
    <row r="106" spans="1:25" s="38" customFormat="1"/>
    <row r="107" spans="1:25" s="38" customFormat="1" ht="19.5" customHeight="1">
      <c r="A107" s="177" t="s">
        <v>46</v>
      </c>
      <c r="B107" s="177"/>
      <c r="C107" s="177"/>
      <c r="D107" s="177"/>
      <c r="E107" s="177"/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</row>
    <row r="108" spans="1:25" s="38" customFormat="1" ht="27.75" customHeight="1">
      <c r="A108" s="119" t="s">
        <v>27</v>
      </c>
      <c r="B108" s="81" t="s">
        <v>26</v>
      </c>
      <c r="C108" s="82"/>
      <c r="D108" s="82"/>
      <c r="E108" s="82"/>
      <c r="F108" s="82"/>
      <c r="G108" s="82"/>
      <c r="H108" s="82"/>
      <c r="I108" s="83"/>
      <c r="J108" s="124" t="s">
        <v>40</v>
      </c>
      <c r="K108" s="176" t="s">
        <v>24</v>
      </c>
      <c r="L108" s="176"/>
      <c r="M108" s="176"/>
      <c r="N108" s="176" t="s">
        <v>41</v>
      </c>
      <c r="O108" s="204"/>
      <c r="P108" s="204"/>
      <c r="Q108" s="176" t="s">
        <v>23</v>
      </c>
      <c r="R108" s="176"/>
      <c r="S108" s="176"/>
      <c r="T108" s="176" t="s">
        <v>22</v>
      </c>
    </row>
    <row r="109" spans="1:25" s="38" customFormat="1" ht="12.75" customHeight="1">
      <c r="A109" s="120"/>
      <c r="B109" s="84"/>
      <c r="C109" s="85"/>
      <c r="D109" s="85"/>
      <c r="E109" s="85"/>
      <c r="F109" s="85"/>
      <c r="G109" s="85"/>
      <c r="H109" s="85"/>
      <c r="I109" s="86"/>
      <c r="J109" s="122"/>
      <c r="K109" s="50" t="s">
        <v>28</v>
      </c>
      <c r="L109" s="50" t="s">
        <v>29</v>
      </c>
      <c r="M109" s="50" t="s">
        <v>30</v>
      </c>
      <c r="N109" s="50" t="s">
        <v>34</v>
      </c>
      <c r="O109" s="50" t="s">
        <v>7</v>
      </c>
      <c r="P109" s="50" t="s">
        <v>31</v>
      </c>
      <c r="Q109" s="50" t="s">
        <v>32</v>
      </c>
      <c r="R109" s="50" t="s">
        <v>28</v>
      </c>
      <c r="S109" s="50" t="s">
        <v>33</v>
      </c>
      <c r="T109" s="176"/>
    </row>
    <row r="110" spans="1:25" s="38" customFormat="1">
      <c r="A110" s="201" t="s">
        <v>137</v>
      </c>
      <c r="B110" s="202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3"/>
    </row>
    <row r="111" spans="1:25" s="38" customFormat="1">
      <c r="A111" s="35" t="s">
        <v>139</v>
      </c>
      <c r="B111" s="116" t="s">
        <v>140</v>
      </c>
      <c r="C111" s="117"/>
      <c r="D111" s="117"/>
      <c r="E111" s="117"/>
      <c r="F111" s="117"/>
      <c r="G111" s="117"/>
      <c r="H111" s="117"/>
      <c r="I111" s="118"/>
      <c r="J111" s="23">
        <v>9</v>
      </c>
      <c r="K111" s="23">
        <v>1</v>
      </c>
      <c r="L111" s="23">
        <v>1</v>
      </c>
      <c r="M111" s="23">
        <v>4</v>
      </c>
      <c r="N111" s="24">
        <f>K111+L111+M111</f>
        <v>6</v>
      </c>
      <c r="O111" s="24">
        <f>P111-N111</f>
        <v>10</v>
      </c>
      <c r="P111" s="24">
        <f>ROUND(PRODUCT(J111,25)/14,0)</f>
        <v>16</v>
      </c>
      <c r="Q111" s="23"/>
      <c r="R111" s="23"/>
      <c r="S111" s="25" t="s">
        <v>33</v>
      </c>
      <c r="T111" s="45" t="s">
        <v>91</v>
      </c>
      <c r="U111" s="273"/>
      <c r="V111" s="274"/>
      <c r="W111" s="274"/>
      <c r="X111" s="274"/>
      <c r="Y111" s="274"/>
    </row>
    <row r="112" spans="1:25" s="38" customFormat="1">
      <c r="A112" s="35" t="s">
        <v>141</v>
      </c>
      <c r="B112" s="116" t="s">
        <v>142</v>
      </c>
      <c r="C112" s="117"/>
      <c r="D112" s="117"/>
      <c r="E112" s="117"/>
      <c r="F112" s="117"/>
      <c r="G112" s="117"/>
      <c r="H112" s="117"/>
      <c r="I112" s="118"/>
      <c r="J112" s="23">
        <v>9</v>
      </c>
      <c r="K112" s="23">
        <v>1</v>
      </c>
      <c r="L112" s="23">
        <v>1</v>
      </c>
      <c r="M112" s="23">
        <v>4</v>
      </c>
      <c r="N112" s="24">
        <f t="shared" ref="N112:N119" si="27">K112+L112+M112</f>
        <v>6</v>
      </c>
      <c r="O112" s="24">
        <f t="shared" ref="O112:O119" si="28">P112-N112</f>
        <v>10</v>
      </c>
      <c r="P112" s="24">
        <f t="shared" ref="P112:P129" si="29">ROUND(PRODUCT(J112,25)/14,0)</f>
        <v>16</v>
      </c>
      <c r="Q112" s="23"/>
      <c r="R112" s="23"/>
      <c r="S112" s="25" t="s">
        <v>33</v>
      </c>
      <c r="T112" s="45" t="s">
        <v>91</v>
      </c>
      <c r="U112" s="273"/>
      <c r="V112" s="274"/>
      <c r="W112" s="274"/>
      <c r="X112" s="274"/>
      <c r="Y112" s="274"/>
    </row>
    <row r="113" spans="1:25" s="38" customFormat="1">
      <c r="A113" s="35" t="s">
        <v>143</v>
      </c>
      <c r="B113" s="116" t="s">
        <v>144</v>
      </c>
      <c r="C113" s="117"/>
      <c r="D113" s="117"/>
      <c r="E113" s="117"/>
      <c r="F113" s="117"/>
      <c r="G113" s="117"/>
      <c r="H113" s="117"/>
      <c r="I113" s="118"/>
      <c r="J113" s="23">
        <v>9</v>
      </c>
      <c r="K113" s="23">
        <v>1</v>
      </c>
      <c r="L113" s="23">
        <v>1</v>
      </c>
      <c r="M113" s="23">
        <v>4</v>
      </c>
      <c r="N113" s="24">
        <f t="shared" ref="N113" si="30">K113+L113+M113</f>
        <v>6</v>
      </c>
      <c r="O113" s="24">
        <f t="shared" ref="O113" si="31">P113-N113</f>
        <v>10</v>
      </c>
      <c r="P113" s="24">
        <f t="shared" ref="P113" si="32">ROUND(PRODUCT(J113,25)/14,0)</f>
        <v>16</v>
      </c>
      <c r="Q113" s="23"/>
      <c r="R113" s="23"/>
      <c r="S113" s="25" t="s">
        <v>33</v>
      </c>
      <c r="T113" s="45" t="s">
        <v>91</v>
      </c>
      <c r="U113" s="273"/>
      <c r="V113" s="274"/>
      <c r="W113" s="274"/>
      <c r="X113" s="274"/>
      <c r="Y113" s="274"/>
    </row>
    <row r="114" spans="1:25" s="38" customFormat="1">
      <c r="A114" s="167" t="s">
        <v>138</v>
      </c>
      <c r="B114" s="168"/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9"/>
      <c r="U114" s="273"/>
      <c r="V114" s="274"/>
      <c r="W114" s="274"/>
      <c r="X114" s="274"/>
      <c r="Y114" s="274"/>
    </row>
    <row r="115" spans="1:25" s="38" customFormat="1" ht="25" customHeight="1">
      <c r="A115" s="35" t="s">
        <v>145</v>
      </c>
      <c r="B115" s="170" t="s">
        <v>146</v>
      </c>
      <c r="C115" s="171"/>
      <c r="D115" s="171"/>
      <c r="E115" s="171"/>
      <c r="F115" s="171"/>
      <c r="G115" s="171"/>
      <c r="H115" s="171"/>
      <c r="I115" s="172"/>
      <c r="J115" s="23">
        <v>8</v>
      </c>
      <c r="K115" s="23">
        <v>2</v>
      </c>
      <c r="L115" s="23">
        <v>1</v>
      </c>
      <c r="M115" s="23">
        <v>1</v>
      </c>
      <c r="N115" s="24">
        <f t="shared" si="27"/>
        <v>4</v>
      </c>
      <c r="O115" s="24">
        <f t="shared" si="28"/>
        <v>10</v>
      </c>
      <c r="P115" s="24">
        <f t="shared" si="29"/>
        <v>14</v>
      </c>
      <c r="Q115" s="23" t="s">
        <v>32</v>
      </c>
      <c r="R115" s="23"/>
      <c r="S115" s="25"/>
      <c r="T115" s="45" t="s">
        <v>91</v>
      </c>
      <c r="U115" s="273"/>
      <c r="V115" s="274"/>
      <c r="W115" s="274"/>
      <c r="X115" s="274"/>
      <c r="Y115" s="274"/>
    </row>
    <row r="116" spans="1:25" s="38" customFormat="1">
      <c r="A116" s="35" t="s">
        <v>147</v>
      </c>
      <c r="B116" s="116" t="s">
        <v>148</v>
      </c>
      <c r="C116" s="117"/>
      <c r="D116" s="117"/>
      <c r="E116" s="117"/>
      <c r="F116" s="117"/>
      <c r="G116" s="117"/>
      <c r="H116" s="117"/>
      <c r="I116" s="118"/>
      <c r="J116" s="23">
        <v>8</v>
      </c>
      <c r="K116" s="23">
        <v>2</v>
      </c>
      <c r="L116" s="23">
        <v>1</v>
      </c>
      <c r="M116" s="23">
        <v>1</v>
      </c>
      <c r="N116" s="24">
        <f t="shared" ref="N116:N117" si="33">K116+L116+M116</f>
        <v>4</v>
      </c>
      <c r="O116" s="24">
        <f t="shared" ref="O116:O117" si="34">P116-N116</f>
        <v>10</v>
      </c>
      <c r="P116" s="24">
        <f t="shared" ref="P116:P117" si="35">ROUND(PRODUCT(J116,25)/14,0)</f>
        <v>14</v>
      </c>
      <c r="Q116" s="23" t="s">
        <v>32</v>
      </c>
      <c r="R116" s="23"/>
      <c r="S116" s="25"/>
      <c r="T116" s="45" t="s">
        <v>91</v>
      </c>
    </row>
    <row r="117" spans="1:25" s="38" customFormat="1">
      <c r="A117" s="35" t="s">
        <v>149</v>
      </c>
      <c r="B117" s="116" t="s">
        <v>150</v>
      </c>
      <c r="C117" s="117"/>
      <c r="D117" s="117"/>
      <c r="E117" s="117"/>
      <c r="F117" s="117"/>
      <c r="G117" s="117"/>
      <c r="H117" s="117"/>
      <c r="I117" s="118"/>
      <c r="J117" s="23">
        <v>8</v>
      </c>
      <c r="K117" s="23">
        <v>2</v>
      </c>
      <c r="L117" s="23">
        <v>1</v>
      </c>
      <c r="M117" s="23">
        <v>1</v>
      </c>
      <c r="N117" s="24">
        <f t="shared" si="33"/>
        <v>4</v>
      </c>
      <c r="O117" s="24">
        <f t="shared" si="34"/>
        <v>10</v>
      </c>
      <c r="P117" s="24">
        <f t="shared" si="35"/>
        <v>14</v>
      </c>
      <c r="Q117" s="23" t="s">
        <v>32</v>
      </c>
      <c r="R117" s="23"/>
      <c r="S117" s="25"/>
      <c r="T117" s="45" t="s">
        <v>91</v>
      </c>
      <c r="U117" s="275"/>
      <c r="V117" s="276"/>
      <c r="W117" s="276"/>
      <c r="X117" s="276"/>
      <c r="Y117" s="277"/>
    </row>
    <row r="118" spans="1:25" s="38" customFormat="1">
      <c r="A118" s="167" t="s">
        <v>185</v>
      </c>
      <c r="B118" s="168"/>
      <c r="C118" s="168"/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9"/>
      <c r="U118" s="275"/>
      <c r="V118" s="276"/>
      <c r="W118" s="276"/>
      <c r="X118" s="276"/>
      <c r="Y118" s="277"/>
    </row>
    <row r="119" spans="1:25" s="38" customFormat="1">
      <c r="A119" s="35" t="s">
        <v>151</v>
      </c>
      <c r="B119" s="115" t="s">
        <v>140</v>
      </c>
      <c r="C119" s="115"/>
      <c r="D119" s="115"/>
      <c r="E119" s="115"/>
      <c r="F119" s="115"/>
      <c r="G119" s="115"/>
      <c r="H119" s="115"/>
      <c r="I119" s="115"/>
      <c r="J119" s="23">
        <v>8</v>
      </c>
      <c r="K119" s="23">
        <v>1</v>
      </c>
      <c r="L119" s="23">
        <v>1</v>
      </c>
      <c r="M119" s="23">
        <v>2</v>
      </c>
      <c r="N119" s="24">
        <f t="shared" si="27"/>
        <v>4</v>
      </c>
      <c r="O119" s="24">
        <f t="shared" si="28"/>
        <v>10</v>
      </c>
      <c r="P119" s="24">
        <f t="shared" si="29"/>
        <v>14</v>
      </c>
      <c r="Q119" s="23" t="s">
        <v>32</v>
      </c>
      <c r="R119" s="23"/>
      <c r="S119" s="25"/>
      <c r="T119" s="45" t="s">
        <v>91</v>
      </c>
      <c r="U119" s="275"/>
      <c r="V119" s="276"/>
      <c r="W119" s="276"/>
      <c r="X119" s="276"/>
      <c r="Y119" s="277"/>
    </row>
    <row r="120" spans="1:25" s="38" customFormat="1">
      <c r="A120" s="35" t="s">
        <v>152</v>
      </c>
      <c r="B120" s="115" t="s">
        <v>153</v>
      </c>
      <c r="C120" s="115"/>
      <c r="D120" s="115"/>
      <c r="E120" s="115"/>
      <c r="F120" s="115"/>
      <c r="G120" s="115"/>
      <c r="H120" s="115"/>
      <c r="I120" s="115"/>
      <c r="J120" s="23">
        <v>8</v>
      </c>
      <c r="K120" s="23">
        <v>1</v>
      </c>
      <c r="L120" s="23">
        <v>1</v>
      </c>
      <c r="M120" s="23">
        <v>2</v>
      </c>
      <c r="N120" s="24">
        <f t="shared" ref="N120:N121" si="36">K120+L120+M120</f>
        <v>4</v>
      </c>
      <c r="O120" s="24">
        <f t="shared" ref="O120:O121" si="37">P120-N120</f>
        <v>10</v>
      </c>
      <c r="P120" s="24">
        <f t="shared" ref="P120:P121" si="38">ROUND(PRODUCT(J120,25)/14,0)</f>
        <v>14</v>
      </c>
      <c r="Q120" s="23" t="s">
        <v>32</v>
      </c>
      <c r="R120" s="23"/>
      <c r="S120" s="25"/>
      <c r="T120" s="45" t="s">
        <v>91</v>
      </c>
      <c r="U120" s="275"/>
      <c r="V120" s="276"/>
      <c r="W120" s="276"/>
      <c r="X120" s="276"/>
      <c r="Y120" s="277"/>
    </row>
    <row r="121" spans="1:25" s="38" customFormat="1">
      <c r="A121" s="35" t="s">
        <v>154</v>
      </c>
      <c r="B121" s="115" t="s">
        <v>144</v>
      </c>
      <c r="C121" s="115"/>
      <c r="D121" s="115"/>
      <c r="E121" s="115"/>
      <c r="F121" s="115"/>
      <c r="G121" s="115"/>
      <c r="H121" s="115"/>
      <c r="I121" s="115"/>
      <c r="J121" s="23">
        <v>8</v>
      </c>
      <c r="K121" s="23">
        <v>1</v>
      </c>
      <c r="L121" s="23">
        <v>1</v>
      </c>
      <c r="M121" s="23">
        <v>2</v>
      </c>
      <c r="N121" s="24">
        <f t="shared" si="36"/>
        <v>4</v>
      </c>
      <c r="O121" s="24">
        <f t="shared" si="37"/>
        <v>10</v>
      </c>
      <c r="P121" s="24">
        <f t="shared" si="38"/>
        <v>14</v>
      </c>
      <c r="Q121" s="23" t="s">
        <v>32</v>
      </c>
      <c r="R121" s="23"/>
      <c r="S121" s="25"/>
      <c r="T121" s="45" t="s">
        <v>91</v>
      </c>
      <c r="U121" s="275"/>
      <c r="V121" s="276"/>
      <c r="W121" s="276"/>
      <c r="X121" s="276"/>
      <c r="Y121" s="277"/>
    </row>
    <row r="122" spans="1:25" s="38" customFormat="1">
      <c r="A122" s="167" t="s">
        <v>186</v>
      </c>
      <c r="B122" s="199"/>
      <c r="C122" s="199"/>
      <c r="D122" s="199"/>
      <c r="E122" s="199"/>
      <c r="F122" s="199"/>
      <c r="G122" s="199"/>
      <c r="H122" s="199"/>
      <c r="I122" s="199"/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200"/>
      <c r="U122" s="275"/>
      <c r="V122" s="276"/>
      <c r="W122" s="276"/>
      <c r="X122" s="276"/>
      <c r="Y122" s="277"/>
    </row>
    <row r="123" spans="1:25" s="38" customFormat="1">
      <c r="A123" s="35" t="s">
        <v>155</v>
      </c>
      <c r="B123" s="115" t="s">
        <v>156</v>
      </c>
      <c r="C123" s="115"/>
      <c r="D123" s="115"/>
      <c r="E123" s="115"/>
      <c r="F123" s="115"/>
      <c r="G123" s="115"/>
      <c r="H123" s="115"/>
      <c r="I123" s="115"/>
      <c r="J123" s="23">
        <v>9</v>
      </c>
      <c r="K123" s="23">
        <v>2</v>
      </c>
      <c r="L123" s="23">
        <v>2</v>
      </c>
      <c r="M123" s="23">
        <v>0</v>
      </c>
      <c r="N123" s="24">
        <f t="shared" ref="N123:N129" si="39">K123+L123+M123</f>
        <v>4</v>
      </c>
      <c r="O123" s="24">
        <f t="shared" ref="O123:O129" si="40">P123-N123</f>
        <v>12</v>
      </c>
      <c r="P123" s="24">
        <f t="shared" si="29"/>
        <v>16</v>
      </c>
      <c r="Q123" s="23" t="s">
        <v>32</v>
      </c>
      <c r="R123" s="23"/>
      <c r="S123" s="25"/>
      <c r="T123" s="45" t="s">
        <v>91</v>
      </c>
      <c r="U123" s="275"/>
      <c r="V123" s="276"/>
      <c r="W123" s="276"/>
      <c r="X123" s="276"/>
      <c r="Y123" s="277"/>
    </row>
    <row r="124" spans="1:25" s="38" customFormat="1" ht="22" customHeight="1">
      <c r="A124" s="35" t="s">
        <v>157</v>
      </c>
      <c r="B124" s="114" t="s">
        <v>158</v>
      </c>
      <c r="C124" s="114"/>
      <c r="D124" s="114"/>
      <c r="E124" s="114"/>
      <c r="F124" s="114"/>
      <c r="G124" s="114"/>
      <c r="H124" s="114"/>
      <c r="I124" s="114"/>
      <c r="J124" s="23">
        <v>9</v>
      </c>
      <c r="K124" s="23">
        <v>2</v>
      </c>
      <c r="L124" s="23">
        <v>2</v>
      </c>
      <c r="M124" s="23">
        <v>0</v>
      </c>
      <c r="N124" s="24">
        <f t="shared" si="39"/>
        <v>4</v>
      </c>
      <c r="O124" s="24">
        <f t="shared" si="40"/>
        <v>12</v>
      </c>
      <c r="P124" s="24">
        <f t="shared" si="29"/>
        <v>16</v>
      </c>
      <c r="Q124" s="23" t="s">
        <v>32</v>
      </c>
      <c r="R124" s="23"/>
      <c r="S124" s="25"/>
      <c r="T124" s="45" t="s">
        <v>91</v>
      </c>
      <c r="U124" s="275"/>
      <c r="V124" s="276"/>
      <c r="W124" s="276"/>
      <c r="X124" s="276"/>
      <c r="Y124" s="277"/>
    </row>
    <row r="125" spans="1:25" s="38" customFormat="1" ht="23" customHeight="1">
      <c r="A125" s="35" t="s">
        <v>159</v>
      </c>
      <c r="B125" s="114" t="s">
        <v>160</v>
      </c>
      <c r="C125" s="114"/>
      <c r="D125" s="114"/>
      <c r="E125" s="114"/>
      <c r="F125" s="114"/>
      <c r="G125" s="114"/>
      <c r="H125" s="114"/>
      <c r="I125" s="114"/>
      <c r="J125" s="23">
        <v>9</v>
      </c>
      <c r="K125" s="23">
        <v>2</v>
      </c>
      <c r="L125" s="23">
        <v>2</v>
      </c>
      <c r="M125" s="23">
        <v>0</v>
      </c>
      <c r="N125" s="24">
        <f t="shared" si="39"/>
        <v>4</v>
      </c>
      <c r="O125" s="24">
        <f t="shared" si="40"/>
        <v>12</v>
      </c>
      <c r="P125" s="24">
        <f t="shared" si="29"/>
        <v>16</v>
      </c>
      <c r="Q125" s="23" t="s">
        <v>32</v>
      </c>
      <c r="R125" s="23"/>
      <c r="S125" s="25"/>
      <c r="T125" s="45" t="s">
        <v>91</v>
      </c>
    </row>
    <row r="126" spans="1:25" s="38" customFormat="1">
      <c r="A126" s="167" t="s">
        <v>187</v>
      </c>
      <c r="B126" s="199"/>
      <c r="C126" s="199"/>
      <c r="D126" s="199"/>
      <c r="E126" s="199"/>
      <c r="F126" s="199"/>
      <c r="G126" s="199"/>
      <c r="H126" s="199"/>
      <c r="I126" s="199"/>
      <c r="J126" s="199"/>
      <c r="K126" s="199"/>
      <c r="L126" s="199"/>
      <c r="M126" s="199"/>
      <c r="N126" s="199"/>
      <c r="O126" s="199"/>
      <c r="P126" s="199"/>
      <c r="Q126" s="199"/>
      <c r="R126" s="199"/>
      <c r="S126" s="199"/>
      <c r="T126" s="200"/>
    </row>
    <row r="127" spans="1:25" s="38" customFormat="1">
      <c r="A127" s="35" t="s">
        <v>161</v>
      </c>
      <c r="B127" s="116" t="s">
        <v>162</v>
      </c>
      <c r="C127" s="117"/>
      <c r="D127" s="117"/>
      <c r="E127" s="117"/>
      <c r="F127" s="117"/>
      <c r="G127" s="117"/>
      <c r="H127" s="117"/>
      <c r="I127" s="118"/>
      <c r="J127" s="23">
        <v>8</v>
      </c>
      <c r="K127" s="23">
        <v>2</v>
      </c>
      <c r="L127" s="23">
        <v>0</v>
      </c>
      <c r="M127" s="23">
        <v>2</v>
      </c>
      <c r="N127" s="24">
        <f t="shared" ref="N127:N128" si="41">K127+L127+M127</f>
        <v>4</v>
      </c>
      <c r="O127" s="24">
        <f t="shared" ref="O127:O128" si="42">P127-N127</f>
        <v>10</v>
      </c>
      <c r="P127" s="24">
        <f t="shared" ref="P127:P128" si="43">ROUND(PRODUCT(J127,25)/14,0)</f>
        <v>14</v>
      </c>
      <c r="Q127" s="23"/>
      <c r="R127" s="23"/>
      <c r="S127" s="25" t="s">
        <v>33</v>
      </c>
      <c r="T127" s="45" t="s">
        <v>91</v>
      </c>
    </row>
    <row r="128" spans="1:25" s="38" customFormat="1">
      <c r="A128" s="35" t="s">
        <v>163</v>
      </c>
      <c r="B128" s="116" t="s">
        <v>164</v>
      </c>
      <c r="C128" s="117"/>
      <c r="D128" s="117"/>
      <c r="E128" s="117"/>
      <c r="F128" s="117"/>
      <c r="G128" s="117"/>
      <c r="H128" s="117"/>
      <c r="I128" s="118"/>
      <c r="J128" s="23">
        <v>8</v>
      </c>
      <c r="K128" s="23">
        <v>2</v>
      </c>
      <c r="L128" s="23">
        <v>0</v>
      </c>
      <c r="M128" s="23">
        <v>2</v>
      </c>
      <c r="N128" s="24">
        <f t="shared" si="41"/>
        <v>4</v>
      </c>
      <c r="O128" s="24">
        <f t="shared" si="42"/>
        <v>10</v>
      </c>
      <c r="P128" s="24">
        <f t="shared" si="43"/>
        <v>14</v>
      </c>
      <c r="Q128" s="23"/>
      <c r="R128" s="23"/>
      <c r="S128" s="25" t="s">
        <v>33</v>
      </c>
      <c r="T128" s="45" t="s">
        <v>91</v>
      </c>
    </row>
    <row r="129" spans="1:20" s="38" customFormat="1">
      <c r="A129" s="35" t="s">
        <v>165</v>
      </c>
      <c r="B129" s="116" t="s">
        <v>166</v>
      </c>
      <c r="C129" s="117"/>
      <c r="D129" s="117"/>
      <c r="E129" s="117"/>
      <c r="F129" s="117"/>
      <c r="G129" s="117"/>
      <c r="H129" s="117"/>
      <c r="I129" s="118"/>
      <c r="J129" s="23">
        <v>8</v>
      </c>
      <c r="K129" s="23">
        <v>2</v>
      </c>
      <c r="L129" s="23">
        <v>0</v>
      </c>
      <c r="M129" s="23">
        <v>2</v>
      </c>
      <c r="N129" s="24">
        <f t="shared" si="39"/>
        <v>4</v>
      </c>
      <c r="O129" s="24">
        <f t="shared" si="40"/>
        <v>10</v>
      </c>
      <c r="P129" s="24">
        <f t="shared" si="29"/>
        <v>14</v>
      </c>
      <c r="Q129" s="23"/>
      <c r="R129" s="23"/>
      <c r="S129" s="25" t="s">
        <v>33</v>
      </c>
      <c r="T129" s="45" t="s">
        <v>91</v>
      </c>
    </row>
    <row r="130" spans="1:20" s="38" customFormat="1">
      <c r="A130" s="167" t="s">
        <v>188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200"/>
    </row>
    <row r="131" spans="1:20" s="38" customFormat="1">
      <c r="A131" s="35" t="s">
        <v>167</v>
      </c>
      <c r="B131" s="115" t="s">
        <v>168</v>
      </c>
      <c r="C131" s="115"/>
      <c r="D131" s="115"/>
      <c r="E131" s="115"/>
      <c r="F131" s="115"/>
      <c r="G131" s="115"/>
      <c r="H131" s="115"/>
      <c r="I131" s="115"/>
      <c r="J131" s="23">
        <v>9</v>
      </c>
      <c r="K131" s="23">
        <v>2</v>
      </c>
      <c r="L131" s="23">
        <v>1</v>
      </c>
      <c r="M131" s="23">
        <v>0</v>
      </c>
      <c r="N131" s="24">
        <f t="shared" ref="N131:N133" si="44">K131+L131+M131</f>
        <v>3</v>
      </c>
      <c r="O131" s="24">
        <f t="shared" ref="O131:O133" si="45">P131-N131</f>
        <v>13</v>
      </c>
      <c r="P131" s="24">
        <f t="shared" ref="P131:P133" si="46">ROUND(PRODUCT(J131,25)/14,0)</f>
        <v>16</v>
      </c>
      <c r="Q131" s="23" t="s">
        <v>32</v>
      </c>
      <c r="R131" s="23"/>
      <c r="S131" s="25"/>
      <c r="T131" s="45" t="s">
        <v>91</v>
      </c>
    </row>
    <row r="132" spans="1:20" s="38" customFormat="1">
      <c r="A132" s="35" t="s">
        <v>169</v>
      </c>
      <c r="B132" s="115" t="s">
        <v>170</v>
      </c>
      <c r="C132" s="115"/>
      <c r="D132" s="115"/>
      <c r="E132" s="115"/>
      <c r="F132" s="115"/>
      <c r="G132" s="115"/>
      <c r="H132" s="115"/>
      <c r="I132" s="115"/>
      <c r="J132" s="23">
        <v>9</v>
      </c>
      <c r="K132" s="23">
        <v>2</v>
      </c>
      <c r="L132" s="23">
        <v>1</v>
      </c>
      <c r="M132" s="23">
        <v>0</v>
      </c>
      <c r="N132" s="24">
        <f t="shared" si="44"/>
        <v>3</v>
      </c>
      <c r="O132" s="24">
        <f t="shared" si="45"/>
        <v>13</v>
      </c>
      <c r="P132" s="24">
        <f t="shared" si="46"/>
        <v>16</v>
      </c>
      <c r="Q132" s="23" t="s">
        <v>32</v>
      </c>
      <c r="R132" s="23"/>
      <c r="S132" s="25"/>
      <c r="T132" s="45" t="s">
        <v>91</v>
      </c>
    </row>
    <row r="133" spans="1:20" s="38" customFormat="1">
      <c r="A133" s="35" t="s">
        <v>171</v>
      </c>
      <c r="B133" s="115" t="s">
        <v>172</v>
      </c>
      <c r="C133" s="115"/>
      <c r="D133" s="115"/>
      <c r="E133" s="115"/>
      <c r="F133" s="115"/>
      <c r="G133" s="115"/>
      <c r="H133" s="115"/>
      <c r="I133" s="115"/>
      <c r="J133" s="23">
        <v>9</v>
      </c>
      <c r="K133" s="23">
        <v>2</v>
      </c>
      <c r="L133" s="23">
        <v>1</v>
      </c>
      <c r="M133" s="23">
        <v>0</v>
      </c>
      <c r="N133" s="24">
        <f t="shared" si="44"/>
        <v>3</v>
      </c>
      <c r="O133" s="24">
        <f t="shared" si="45"/>
        <v>13</v>
      </c>
      <c r="P133" s="24">
        <f t="shared" si="46"/>
        <v>16</v>
      </c>
      <c r="Q133" s="23" t="s">
        <v>32</v>
      </c>
      <c r="R133" s="23"/>
      <c r="S133" s="25"/>
      <c r="T133" s="45" t="s">
        <v>91</v>
      </c>
    </row>
    <row r="134" spans="1:20" s="38" customFormat="1">
      <c r="A134" s="167" t="s">
        <v>189</v>
      </c>
      <c r="B134" s="168"/>
      <c r="C134" s="168"/>
      <c r="D134" s="168"/>
      <c r="E134" s="168"/>
      <c r="F134" s="168"/>
      <c r="G134" s="168"/>
      <c r="H134" s="168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9"/>
    </row>
    <row r="135" spans="1:20" s="38" customFormat="1">
      <c r="A135" s="35" t="s">
        <v>173</v>
      </c>
      <c r="B135" s="116" t="s">
        <v>174</v>
      </c>
      <c r="C135" s="117"/>
      <c r="D135" s="117"/>
      <c r="E135" s="117"/>
      <c r="F135" s="117"/>
      <c r="G135" s="117"/>
      <c r="H135" s="117"/>
      <c r="I135" s="118"/>
      <c r="J135" s="23">
        <v>6</v>
      </c>
      <c r="K135" s="23">
        <v>2</v>
      </c>
      <c r="L135" s="23">
        <v>0</v>
      </c>
      <c r="M135" s="23">
        <v>0</v>
      </c>
      <c r="N135" s="24">
        <f t="shared" ref="N135:N138" si="47">K135+L135+M135</f>
        <v>2</v>
      </c>
      <c r="O135" s="24">
        <f t="shared" ref="O135:O138" si="48">P135-N135</f>
        <v>9</v>
      </c>
      <c r="P135" s="24">
        <f t="shared" ref="P135:P138" si="49">ROUND(PRODUCT(J135,25)/14,0)</f>
        <v>11</v>
      </c>
      <c r="Q135" s="23"/>
      <c r="R135" s="23"/>
      <c r="S135" s="25" t="s">
        <v>33</v>
      </c>
      <c r="T135" s="45" t="s">
        <v>91</v>
      </c>
    </row>
    <row r="136" spans="1:20" s="38" customFormat="1">
      <c r="A136" s="35" t="s">
        <v>175</v>
      </c>
      <c r="B136" s="116" t="s">
        <v>176</v>
      </c>
      <c r="C136" s="117"/>
      <c r="D136" s="117"/>
      <c r="E136" s="117"/>
      <c r="F136" s="117"/>
      <c r="G136" s="117"/>
      <c r="H136" s="117"/>
      <c r="I136" s="118"/>
      <c r="J136" s="23">
        <v>6</v>
      </c>
      <c r="K136" s="23">
        <v>2</v>
      </c>
      <c r="L136" s="23">
        <v>0</v>
      </c>
      <c r="M136" s="23">
        <v>0</v>
      </c>
      <c r="N136" s="24">
        <f t="shared" si="47"/>
        <v>2</v>
      </c>
      <c r="O136" s="24">
        <f t="shared" si="48"/>
        <v>9</v>
      </c>
      <c r="P136" s="24">
        <f t="shared" si="49"/>
        <v>11</v>
      </c>
      <c r="Q136" s="23"/>
      <c r="R136" s="23"/>
      <c r="S136" s="25" t="s">
        <v>33</v>
      </c>
      <c r="T136" s="45" t="s">
        <v>91</v>
      </c>
    </row>
    <row r="137" spans="1:20" s="38" customFormat="1">
      <c r="A137" s="35" t="s">
        <v>177</v>
      </c>
      <c r="B137" s="116" t="s">
        <v>178</v>
      </c>
      <c r="C137" s="117"/>
      <c r="D137" s="117"/>
      <c r="E137" s="117"/>
      <c r="F137" s="117"/>
      <c r="G137" s="117"/>
      <c r="H137" s="117"/>
      <c r="I137" s="118"/>
      <c r="J137" s="23">
        <v>6</v>
      </c>
      <c r="K137" s="23">
        <v>2</v>
      </c>
      <c r="L137" s="23">
        <v>0</v>
      </c>
      <c r="M137" s="23">
        <v>0</v>
      </c>
      <c r="N137" s="24">
        <f t="shared" si="47"/>
        <v>2</v>
      </c>
      <c r="O137" s="24">
        <f t="shared" si="48"/>
        <v>9</v>
      </c>
      <c r="P137" s="24">
        <f t="shared" si="49"/>
        <v>11</v>
      </c>
      <c r="Q137" s="23"/>
      <c r="R137" s="23"/>
      <c r="S137" s="25" t="s">
        <v>33</v>
      </c>
      <c r="T137" s="45" t="s">
        <v>91</v>
      </c>
    </row>
    <row r="138" spans="1:20" s="38" customFormat="1" ht="17" customHeight="1">
      <c r="A138" s="35" t="s">
        <v>179</v>
      </c>
      <c r="B138" s="116" t="s">
        <v>180</v>
      </c>
      <c r="C138" s="117"/>
      <c r="D138" s="117"/>
      <c r="E138" s="117"/>
      <c r="F138" s="117"/>
      <c r="G138" s="117"/>
      <c r="H138" s="117"/>
      <c r="I138" s="118"/>
      <c r="J138" s="23">
        <v>6</v>
      </c>
      <c r="K138" s="23">
        <v>2</v>
      </c>
      <c r="L138" s="23">
        <v>0</v>
      </c>
      <c r="M138" s="23">
        <v>0</v>
      </c>
      <c r="N138" s="24">
        <f t="shared" si="47"/>
        <v>2</v>
      </c>
      <c r="O138" s="24">
        <f t="shared" si="48"/>
        <v>9</v>
      </c>
      <c r="P138" s="24">
        <f t="shared" si="49"/>
        <v>11</v>
      </c>
      <c r="Q138" s="23"/>
      <c r="R138" s="23"/>
      <c r="S138" s="25"/>
      <c r="T138" s="45"/>
    </row>
    <row r="139" spans="1:20" s="38" customFormat="1" ht="13.5" customHeight="1">
      <c r="A139" s="167" t="s">
        <v>190</v>
      </c>
      <c r="B139" s="168"/>
      <c r="C139" s="168"/>
      <c r="D139" s="168"/>
      <c r="E139" s="168"/>
      <c r="F139" s="168"/>
      <c r="G139" s="168"/>
      <c r="H139" s="168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9"/>
    </row>
    <row r="140" spans="1:20" s="38" customFormat="1">
      <c r="A140" s="35" t="s">
        <v>181</v>
      </c>
      <c r="B140" s="115" t="s">
        <v>174</v>
      </c>
      <c r="C140" s="115"/>
      <c r="D140" s="115"/>
      <c r="E140" s="115"/>
      <c r="F140" s="115"/>
      <c r="G140" s="115"/>
      <c r="H140" s="115"/>
      <c r="I140" s="115"/>
      <c r="J140" s="23">
        <v>4</v>
      </c>
      <c r="K140" s="23">
        <v>0</v>
      </c>
      <c r="L140" s="23">
        <v>2</v>
      </c>
      <c r="M140" s="23">
        <v>1</v>
      </c>
      <c r="N140" s="24">
        <f t="shared" ref="N140:N143" si="50">K140+L140+M140</f>
        <v>3</v>
      </c>
      <c r="O140" s="24">
        <f t="shared" ref="O140:O143" si="51">P140-N140</f>
        <v>4</v>
      </c>
      <c r="P140" s="24">
        <f t="shared" ref="P140:P143" si="52">ROUND(PRODUCT(J140,25)/14,0)</f>
        <v>7</v>
      </c>
      <c r="Q140" s="23"/>
      <c r="R140" s="23"/>
      <c r="S140" s="25" t="s">
        <v>33</v>
      </c>
      <c r="T140" s="45" t="s">
        <v>91</v>
      </c>
    </row>
    <row r="141" spans="1:20" s="38" customFormat="1">
      <c r="A141" s="35" t="s">
        <v>182</v>
      </c>
      <c r="B141" s="115" t="s">
        <v>176</v>
      </c>
      <c r="C141" s="115"/>
      <c r="D141" s="115"/>
      <c r="E141" s="115"/>
      <c r="F141" s="115"/>
      <c r="G141" s="115"/>
      <c r="H141" s="115"/>
      <c r="I141" s="115"/>
      <c r="J141" s="23">
        <v>4</v>
      </c>
      <c r="K141" s="23">
        <v>0</v>
      </c>
      <c r="L141" s="23">
        <v>2</v>
      </c>
      <c r="M141" s="23">
        <v>1</v>
      </c>
      <c r="N141" s="24">
        <f t="shared" si="50"/>
        <v>3</v>
      </c>
      <c r="O141" s="24">
        <f t="shared" si="51"/>
        <v>4</v>
      </c>
      <c r="P141" s="24">
        <f t="shared" si="52"/>
        <v>7</v>
      </c>
      <c r="Q141" s="23"/>
      <c r="R141" s="23"/>
      <c r="S141" s="25" t="s">
        <v>33</v>
      </c>
      <c r="T141" s="45" t="s">
        <v>91</v>
      </c>
    </row>
    <row r="142" spans="1:20" s="38" customFormat="1">
      <c r="A142" s="35" t="s">
        <v>183</v>
      </c>
      <c r="B142" s="115" t="s">
        <v>178</v>
      </c>
      <c r="C142" s="115"/>
      <c r="D142" s="115"/>
      <c r="E142" s="115"/>
      <c r="F142" s="115"/>
      <c r="G142" s="115"/>
      <c r="H142" s="115"/>
      <c r="I142" s="115"/>
      <c r="J142" s="23">
        <v>4</v>
      </c>
      <c r="K142" s="23">
        <v>0</v>
      </c>
      <c r="L142" s="23">
        <v>2</v>
      </c>
      <c r="M142" s="23">
        <v>1</v>
      </c>
      <c r="N142" s="24">
        <f t="shared" si="50"/>
        <v>3</v>
      </c>
      <c r="O142" s="24">
        <f t="shared" si="51"/>
        <v>4</v>
      </c>
      <c r="P142" s="24">
        <f t="shared" si="52"/>
        <v>7</v>
      </c>
      <c r="Q142" s="23"/>
      <c r="R142" s="23"/>
      <c r="S142" s="25" t="s">
        <v>33</v>
      </c>
      <c r="T142" s="45" t="s">
        <v>91</v>
      </c>
    </row>
    <row r="143" spans="1:20" s="38" customFormat="1" ht="15.75" customHeight="1">
      <c r="A143" s="35" t="s">
        <v>184</v>
      </c>
      <c r="B143" s="115" t="s">
        <v>180</v>
      </c>
      <c r="C143" s="115"/>
      <c r="D143" s="115"/>
      <c r="E143" s="115"/>
      <c r="F143" s="115"/>
      <c r="G143" s="115"/>
      <c r="H143" s="115"/>
      <c r="I143" s="115"/>
      <c r="J143" s="23">
        <v>4</v>
      </c>
      <c r="K143" s="23">
        <v>0</v>
      </c>
      <c r="L143" s="23">
        <v>2</v>
      </c>
      <c r="M143" s="23">
        <v>1</v>
      </c>
      <c r="N143" s="24">
        <f t="shared" si="50"/>
        <v>3</v>
      </c>
      <c r="O143" s="24">
        <f t="shared" si="51"/>
        <v>4</v>
      </c>
      <c r="P143" s="24">
        <f t="shared" si="52"/>
        <v>7</v>
      </c>
      <c r="Q143" s="23"/>
      <c r="R143" s="23"/>
      <c r="S143" s="25"/>
      <c r="T143" s="45"/>
    </row>
    <row r="144" spans="1:20" s="38" customFormat="1" ht="18" customHeight="1">
      <c r="A144" s="167" t="s">
        <v>191</v>
      </c>
      <c r="B144" s="168"/>
      <c r="C144" s="168"/>
      <c r="D144" s="168"/>
      <c r="E144" s="168"/>
      <c r="F144" s="168"/>
      <c r="G144" s="168"/>
      <c r="H144" s="168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9"/>
    </row>
    <row r="145" spans="1:26" s="38" customFormat="1" ht="14" customHeight="1">
      <c r="A145" s="35" t="s">
        <v>130</v>
      </c>
      <c r="B145" s="115" t="s">
        <v>174</v>
      </c>
      <c r="C145" s="115"/>
      <c r="D145" s="115"/>
      <c r="E145" s="115"/>
      <c r="F145" s="115"/>
      <c r="G145" s="115"/>
      <c r="H145" s="115"/>
      <c r="I145" s="115"/>
      <c r="J145" s="23">
        <v>4</v>
      </c>
      <c r="K145" s="23">
        <v>0</v>
      </c>
      <c r="L145" s="23">
        <v>2</v>
      </c>
      <c r="M145" s="23">
        <v>1</v>
      </c>
      <c r="N145" s="24">
        <f t="shared" ref="N145:N148" si="53">K145+L145+M145</f>
        <v>3</v>
      </c>
      <c r="O145" s="24">
        <f t="shared" ref="O145:O148" si="54">P145-N145</f>
        <v>4</v>
      </c>
      <c r="P145" s="24">
        <f t="shared" ref="P145:P148" si="55">ROUND(PRODUCT(J145,25)/14,0)</f>
        <v>7</v>
      </c>
      <c r="Q145" s="23"/>
      <c r="R145" s="23"/>
      <c r="S145" s="25" t="s">
        <v>33</v>
      </c>
      <c r="T145" s="45" t="s">
        <v>91</v>
      </c>
    </row>
    <row r="146" spans="1:26" s="38" customFormat="1" ht="16.5" customHeight="1">
      <c r="A146" s="35" t="s">
        <v>194</v>
      </c>
      <c r="B146" s="115" t="s">
        <v>176</v>
      </c>
      <c r="C146" s="115"/>
      <c r="D146" s="115"/>
      <c r="E146" s="115"/>
      <c r="F146" s="115"/>
      <c r="G146" s="115"/>
      <c r="H146" s="115"/>
      <c r="I146" s="115"/>
      <c r="J146" s="23">
        <v>4</v>
      </c>
      <c r="K146" s="23">
        <v>0</v>
      </c>
      <c r="L146" s="23">
        <v>2</v>
      </c>
      <c r="M146" s="23">
        <v>1</v>
      </c>
      <c r="N146" s="24">
        <f t="shared" si="53"/>
        <v>3</v>
      </c>
      <c r="O146" s="24">
        <f t="shared" si="54"/>
        <v>4</v>
      </c>
      <c r="P146" s="24">
        <f t="shared" si="55"/>
        <v>7</v>
      </c>
      <c r="Q146" s="23"/>
      <c r="R146" s="23"/>
      <c r="S146" s="25" t="s">
        <v>33</v>
      </c>
      <c r="T146" s="45" t="s">
        <v>91</v>
      </c>
    </row>
    <row r="147" spans="1:26" s="38" customFormat="1" ht="15" customHeight="1">
      <c r="A147" s="35" t="s">
        <v>195</v>
      </c>
      <c r="B147" s="115" t="s">
        <v>178</v>
      </c>
      <c r="C147" s="115"/>
      <c r="D147" s="115"/>
      <c r="E147" s="115"/>
      <c r="F147" s="115"/>
      <c r="G147" s="115"/>
      <c r="H147" s="115"/>
      <c r="I147" s="115"/>
      <c r="J147" s="23">
        <v>4</v>
      </c>
      <c r="K147" s="23">
        <v>0</v>
      </c>
      <c r="L147" s="23">
        <v>2</v>
      </c>
      <c r="M147" s="23">
        <v>1</v>
      </c>
      <c r="N147" s="24">
        <f t="shared" si="53"/>
        <v>3</v>
      </c>
      <c r="O147" s="24">
        <f t="shared" si="54"/>
        <v>4</v>
      </c>
      <c r="P147" s="24">
        <f t="shared" si="55"/>
        <v>7</v>
      </c>
      <c r="Q147" s="23"/>
      <c r="R147" s="23"/>
      <c r="S147" s="25" t="s">
        <v>33</v>
      </c>
      <c r="T147" s="45" t="s">
        <v>91</v>
      </c>
      <c r="U147" s="275"/>
      <c r="V147" s="278"/>
      <c r="W147" s="278"/>
      <c r="X147" s="278"/>
      <c r="Y147" s="278"/>
      <c r="Z147" s="278"/>
    </row>
    <row r="148" spans="1:26" s="38" customFormat="1">
      <c r="A148" s="35" t="s">
        <v>196</v>
      </c>
      <c r="B148" s="115" t="s">
        <v>180</v>
      </c>
      <c r="C148" s="115"/>
      <c r="D148" s="115"/>
      <c r="E148" s="115"/>
      <c r="F148" s="115"/>
      <c r="G148" s="115"/>
      <c r="H148" s="115"/>
      <c r="I148" s="115"/>
      <c r="J148" s="23">
        <v>4</v>
      </c>
      <c r="K148" s="23">
        <v>0</v>
      </c>
      <c r="L148" s="23">
        <v>2</v>
      </c>
      <c r="M148" s="23">
        <v>1</v>
      </c>
      <c r="N148" s="24">
        <f t="shared" si="53"/>
        <v>3</v>
      </c>
      <c r="O148" s="24">
        <f t="shared" si="54"/>
        <v>4</v>
      </c>
      <c r="P148" s="24">
        <f t="shared" si="55"/>
        <v>7</v>
      </c>
      <c r="Q148" s="23"/>
      <c r="R148" s="23"/>
      <c r="S148" s="25"/>
      <c r="T148" s="45"/>
      <c r="U148" s="275"/>
      <c r="V148" s="278"/>
      <c r="W148" s="278"/>
      <c r="X148" s="278"/>
      <c r="Y148" s="278"/>
      <c r="Z148" s="278"/>
    </row>
    <row r="149" spans="1:26" s="38" customFormat="1">
      <c r="A149" s="190" t="s">
        <v>82</v>
      </c>
      <c r="B149" s="191"/>
      <c r="C149" s="191"/>
      <c r="D149" s="191"/>
      <c r="E149" s="191"/>
      <c r="F149" s="191"/>
      <c r="G149" s="191"/>
      <c r="H149" s="191"/>
      <c r="I149" s="192"/>
      <c r="J149" s="27">
        <f t="shared" ref="J149:P149" si="56">SUM(J111,J115,J119,J123)</f>
        <v>34</v>
      </c>
      <c r="K149" s="27">
        <f t="shared" si="56"/>
        <v>6</v>
      </c>
      <c r="L149" s="27">
        <f t="shared" si="56"/>
        <v>5</v>
      </c>
      <c r="M149" s="27">
        <f t="shared" si="56"/>
        <v>7</v>
      </c>
      <c r="N149" s="27">
        <f t="shared" si="56"/>
        <v>18</v>
      </c>
      <c r="O149" s="27">
        <f t="shared" si="56"/>
        <v>42</v>
      </c>
      <c r="P149" s="27">
        <f t="shared" si="56"/>
        <v>60</v>
      </c>
      <c r="Q149" s="27">
        <f>COUNTIF(Q111,"E")+COUNTIF(Q115,"E")+COUNTIF(Q119,"E")+COUNTIF(Q123,"E")</f>
        <v>3</v>
      </c>
      <c r="R149" s="27">
        <f>COUNTIF(R111,"C")+COUNTIF(R115,"C")+COUNTIF(R119,"C")+COUNTIF(R123,"C")</f>
        <v>0</v>
      </c>
      <c r="S149" s="27">
        <f>COUNTIF(S111,"VP")+COUNTIF(S115,"VP")+COUNTIF(S119,"VP")+COUNTIF(S123,"VP")</f>
        <v>1</v>
      </c>
      <c r="T149" s="29"/>
      <c r="U149" s="275"/>
      <c r="V149" s="278"/>
      <c r="W149" s="278"/>
      <c r="X149" s="278"/>
      <c r="Y149" s="278"/>
      <c r="Z149" s="278"/>
    </row>
    <row r="150" spans="1:26" s="38" customFormat="1">
      <c r="A150" s="193" t="s">
        <v>48</v>
      </c>
      <c r="B150" s="194"/>
      <c r="C150" s="194"/>
      <c r="D150" s="194"/>
      <c r="E150" s="194"/>
      <c r="F150" s="194"/>
      <c r="G150" s="194"/>
      <c r="H150" s="194"/>
      <c r="I150" s="194"/>
      <c r="J150" s="195"/>
      <c r="K150" s="27">
        <f t="shared" ref="K150:P150" si="57">SUM(K111,K115,K119,K123)*14</f>
        <v>84</v>
      </c>
      <c r="L150" s="27">
        <f t="shared" si="57"/>
        <v>70</v>
      </c>
      <c r="M150" s="27">
        <f t="shared" si="57"/>
        <v>98</v>
      </c>
      <c r="N150" s="27">
        <f t="shared" si="57"/>
        <v>252</v>
      </c>
      <c r="O150" s="27">
        <f t="shared" si="57"/>
        <v>588</v>
      </c>
      <c r="P150" s="27">
        <f t="shared" si="57"/>
        <v>840</v>
      </c>
      <c r="Q150" s="184"/>
      <c r="R150" s="185"/>
      <c r="S150" s="185"/>
      <c r="T150" s="186"/>
      <c r="U150" s="275"/>
      <c r="V150" s="278"/>
      <c r="W150" s="278"/>
      <c r="X150" s="278"/>
      <c r="Y150" s="278"/>
      <c r="Z150" s="278"/>
    </row>
    <row r="151" spans="1:26" s="38" customFormat="1">
      <c r="A151" s="196"/>
      <c r="B151" s="197"/>
      <c r="C151" s="197"/>
      <c r="D151" s="197"/>
      <c r="E151" s="197"/>
      <c r="F151" s="197"/>
      <c r="G151" s="197"/>
      <c r="H151" s="197"/>
      <c r="I151" s="197"/>
      <c r="J151" s="198"/>
      <c r="K151" s="178">
        <f>SUM(K150:M150)</f>
        <v>252</v>
      </c>
      <c r="L151" s="179"/>
      <c r="M151" s="180"/>
      <c r="N151" s="181">
        <f>SUM(N150:O150)</f>
        <v>840</v>
      </c>
      <c r="O151" s="182"/>
      <c r="P151" s="183"/>
      <c r="Q151" s="187"/>
      <c r="R151" s="188"/>
      <c r="S151" s="188"/>
      <c r="T151" s="189"/>
      <c r="U151" s="275"/>
      <c r="V151" s="278"/>
      <c r="W151" s="278"/>
      <c r="X151" s="278"/>
      <c r="Y151" s="278"/>
      <c r="Z151" s="278"/>
    </row>
    <row r="152" spans="1:26" s="38" customFormat="1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9"/>
      <c r="L152" s="59"/>
      <c r="M152" s="59"/>
      <c r="N152" s="60"/>
      <c r="O152" s="60"/>
      <c r="P152" s="60"/>
      <c r="Q152" s="61"/>
      <c r="R152" s="61"/>
      <c r="S152" s="61"/>
      <c r="T152" s="61"/>
      <c r="U152" s="275"/>
      <c r="V152" s="278"/>
      <c r="W152" s="278"/>
      <c r="X152" s="278"/>
      <c r="Y152" s="278"/>
      <c r="Z152" s="278"/>
    </row>
    <row r="153" spans="1:26" s="38" customFormat="1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9"/>
      <c r="L153" s="59"/>
      <c r="M153" s="59"/>
      <c r="N153" s="62"/>
      <c r="O153" s="62"/>
      <c r="P153" s="62"/>
      <c r="Q153" s="62"/>
      <c r="R153" s="62"/>
      <c r="S153" s="62"/>
      <c r="T153" s="62"/>
    </row>
    <row r="154" spans="1:26" s="38" customFormat="1">
      <c r="A154" s="85" t="s">
        <v>49</v>
      </c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</row>
    <row r="155" spans="1:26" s="38" customFormat="1" ht="2" customHeight="1"/>
    <row r="156" spans="1:26" s="38" customFormat="1">
      <c r="B156" s="51"/>
      <c r="C156" s="51"/>
      <c r="D156" s="51"/>
      <c r="E156" s="51"/>
      <c r="F156" s="51"/>
      <c r="G156" s="51"/>
      <c r="H156" s="63"/>
      <c r="I156" s="63"/>
      <c r="J156" s="63"/>
      <c r="M156" s="51"/>
      <c r="N156" s="51"/>
      <c r="O156" s="51"/>
      <c r="P156" s="51"/>
      <c r="Q156" s="51"/>
      <c r="R156" s="51"/>
      <c r="S156" s="51"/>
    </row>
    <row r="157" spans="1:26" s="38" customFormat="1">
      <c r="A157" s="209" t="s">
        <v>93</v>
      </c>
      <c r="B157" s="206"/>
      <c r="C157" s="206"/>
      <c r="D157" s="206"/>
      <c r="E157" s="206"/>
      <c r="F157" s="206"/>
      <c r="G157" s="206"/>
      <c r="H157" s="206"/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</row>
    <row r="158" spans="1:26" s="38" customFormat="1">
      <c r="A158" s="209" t="s">
        <v>27</v>
      </c>
      <c r="B158" s="209" t="s">
        <v>26</v>
      </c>
      <c r="C158" s="209"/>
      <c r="D158" s="209"/>
      <c r="E158" s="209"/>
      <c r="F158" s="209"/>
      <c r="G158" s="209"/>
      <c r="H158" s="209"/>
      <c r="I158" s="209"/>
      <c r="J158" s="205" t="s">
        <v>40</v>
      </c>
      <c r="K158" s="205" t="s">
        <v>24</v>
      </c>
      <c r="L158" s="205"/>
      <c r="M158" s="205"/>
      <c r="N158" s="205" t="s">
        <v>41</v>
      </c>
      <c r="O158" s="205"/>
      <c r="P158" s="205"/>
      <c r="Q158" s="205" t="s">
        <v>23</v>
      </c>
      <c r="R158" s="205"/>
      <c r="S158" s="205"/>
      <c r="T158" s="205" t="s">
        <v>22</v>
      </c>
    </row>
    <row r="159" spans="1:26" s="38" customFormat="1">
      <c r="A159" s="209"/>
      <c r="B159" s="209"/>
      <c r="C159" s="209"/>
      <c r="D159" s="209"/>
      <c r="E159" s="209"/>
      <c r="F159" s="209"/>
      <c r="G159" s="209"/>
      <c r="H159" s="209"/>
      <c r="I159" s="209"/>
      <c r="J159" s="205"/>
      <c r="K159" s="64" t="s">
        <v>28</v>
      </c>
      <c r="L159" s="64" t="s">
        <v>29</v>
      </c>
      <c r="M159" s="64" t="s">
        <v>30</v>
      </c>
      <c r="N159" s="64" t="s">
        <v>34</v>
      </c>
      <c r="O159" s="64" t="s">
        <v>7</v>
      </c>
      <c r="P159" s="64" t="s">
        <v>31</v>
      </c>
      <c r="Q159" s="64" t="s">
        <v>32</v>
      </c>
      <c r="R159" s="64" t="s">
        <v>28</v>
      </c>
      <c r="S159" s="64" t="s">
        <v>33</v>
      </c>
      <c r="T159" s="205"/>
    </row>
    <row r="160" spans="1:26" s="38" customFormat="1">
      <c r="A160" s="44" t="s">
        <v>109</v>
      </c>
      <c r="B160" s="162" t="s">
        <v>110</v>
      </c>
      <c r="C160" s="163"/>
      <c r="D160" s="163"/>
      <c r="E160" s="163"/>
      <c r="F160" s="163"/>
      <c r="G160" s="163"/>
      <c r="H160" s="163"/>
      <c r="I160" s="164"/>
      <c r="J160" s="45">
        <v>9</v>
      </c>
      <c r="K160" s="45">
        <v>1</v>
      </c>
      <c r="L160" s="45">
        <v>1</v>
      </c>
      <c r="M160" s="45">
        <v>4</v>
      </c>
      <c r="N160" s="46">
        <f>K42+L42+M42</f>
        <v>6</v>
      </c>
      <c r="O160" s="24">
        <f>P42-N42</f>
        <v>10</v>
      </c>
      <c r="P160" s="24">
        <f>ROUND(PRODUCT(J42,25)/14,0)</f>
        <v>16</v>
      </c>
      <c r="Q160" s="47"/>
      <c r="R160" s="45"/>
      <c r="S160" s="42" t="s">
        <v>33</v>
      </c>
      <c r="T160" s="45" t="s">
        <v>91</v>
      </c>
    </row>
    <row r="161" spans="1:20" s="38" customFormat="1">
      <c r="A161" s="44" t="s">
        <v>111</v>
      </c>
      <c r="B161" s="78" t="s">
        <v>112</v>
      </c>
      <c r="C161" s="79"/>
      <c r="D161" s="79"/>
      <c r="E161" s="79"/>
      <c r="F161" s="79"/>
      <c r="G161" s="79"/>
      <c r="H161" s="79"/>
      <c r="I161" s="80"/>
      <c r="J161" s="45">
        <v>8</v>
      </c>
      <c r="K161" s="45">
        <v>2</v>
      </c>
      <c r="L161" s="45">
        <v>1</v>
      </c>
      <c r="M161" s="45">
        <v>1</v>
      </c>
      <c r="N161" s="46">
        <f>K43+L43+M43</f>
        <v>4</v>
      </c>
      <c r="O161" s="24">
        <f>P43-N43</f>
        <v>10</v>
      </c>
      <c r="P161" s="24">
        <f>ROUND(PRODUCT(J43,25)/14,0)</f>
        <v>14</v>
      </c>
      <c r="Q161" s="47" t="s">
        <v>32</v>
      </c>
      <c r="R161" s="45"/>
      <c r="S161" s="42"/>
      <c r="T161" s="45" t="s">
        <v>91</v>
      </c>
    </row>
    <row r="162" spans="1:20" s="38" customFormat="1">
      <c r="A162" s="44" t="s">
        <v>113</v>
      </c>
      <c r="B162" s="78" t="s">
        <v>114</v>
      </c>
      <c r="C162" s="79"/>
      <c r="D162" s="79"/>
      <c r="E162" s="79"/>
      <c r="F162" s="79"/>
      <c r="G162" s="79"/>
      <c r="H162" s="79"/>
      <c r="I162" s="80"/>
      <c r="J162" s="45">
        <v>6</v>
      </c>
      <c r="K162" s="45">
        <v>2</v>
      </c>
      <c r="L162" s="45">
        <v>0</v>
      </c>
      <c r="M162" s="45">
        <v>0</v>
      </c>
      <c r="N162" s="46">
        <f>K44+L44+M44</f>
        <v>2</v>
      </c>
      <c r="O162" s="24">
        <f>P44-N44</f>
        <v>9</v>
      </c>
      <c r="P162" s="24">
        <f>ROUND(PRODUCT(J44,25)/14,0)</f>
        <v>11</v>
      </c>
      <c r="Q162" s="47"/>
      <c r="R162" s="45"/>
      <c r="S162" s="42" t="s">
        <v>33</v>
      </c>
      <c r="T162" s="45" t="s">
        <v>91</v>
      </c>
    </row>
    <row r="163" spans="1:20" s="38" customFormat="1">
      <c r="A163" s="44" t="s">
        <v>117</v>
      </c>
      <c r="B163" s="78" t="s">
        <v>118</v>
      </c>
      <c r="C163" s="79"/>
      <c r="D163" s="79"/>
      <c r="E163" s="79"/>
      <c r="F163" s="79"/>
      <c r="G163" s="79"/>
      <c r="H163" s="79"/>
      <c r="I163" s="80"/>
      <c r="J163" s="45">
        <v>8</v>
      </c>
      <c r="K163" s="45">
        <v>1</v>
      </c>
      <c r="L163" s="45">
        <v>1</v>
      </c>
      <c r="M163" s="45">
        <v>2</v>
      </c>
      <c r="N163" s="46">
        <f t="shared" ref="N163:N165" si="58">K163+L163+M163</f>
        <v>4</v>
      </c>
      <c r="O163" s="24">
        <f t="shared" ref="O163:O165" si="59">P163-N163</f>
        <v>10</v>
      </c>
      <c r="P163" s="24">
        <f t="shared" ref="P163:P165" si="60">ROUND(PRODUCT(J163,25)/14,0)</f>
        <v>14</v>
      </c>
      <c r="Q163" s="47" t="s">
        <v>32</v>
      </c>
      <c r="R163" s="45"/>
      <c r="S163" s="42"/>
      <c r="T163" s="45" t="s">
        <v>91</v>
      </c>
    </row>
    <row r="164" spans="1:20" s="38" customFormat="1">
      <c r="A164" s="44" t="s">
        <v>119</v>
      </c>
      <c r="B164" s="78" t="s">
        <v>120</v>
      </c>
      <c r="C164" s="79"/>
      <c r="D164" s="79"/>
      <c r="E164" s="79"/>
      <c r="F164" s="79"/>
      <c r="G164" s="79"/>
      <c r="H164" s="79"/>
      <c r="I164" s="80"/>
      <c r="J164" s="45">
        <v>8</v>
      </c>
      <c r="K164" s="45">
        <v>0</v>
      </c>
      <c r="L164" s="45">
        <v>2</v>
      </c>
      <c r="M164" s="45">
        <v>3</v>
      </c>
      <c r="N164" s="46">
        <f t="shared" si="58"/>
        <v>5</v>
      </c>
      <c r="O164" s="24">
        <f t="shared" si="59"/>
        <v>9</v>
      </c>
      <c r="P164" s="24">
        <f t="shared" si="60"/>
        <v>14</v>
      </c>
      <c r="Q164" s="47"/>
      <c r="R164" s="45"/>
      <c r="S164" s="42" t="s">
        <v>33</v>
      </c>
      <c r="T164" s="45" t="s">
        <v>91</v>
      </c>
    </row>
    <row r="165" spans="1:20" s="38" customFormat="1">
      <c r="A165" s="44" t="s">
        <v>121</v>
      </c>
      <c r="B165" s="78" t="s">
        <v>122</v>
      </c>
      <c r="C165" s="79"/>
      <c r="D165" s="79"/>
      <c r="E165" s="79"/>
      <c r="F165" s="79"/>
      <c r="G165" s="79"/>
      <c r="H165" s="79"/>
      <c r="I165" s="80"/>
      <c r="J165" s="45">
        <v>7</v>
      </c>
      <c r="K165" s="45">
        <v>0</v>
      </c>
      <c r="L165" s="45">
        <v>0</v>
      </c>
      <c r="M165" s="45">
        <v>3</v>
      </c>
      <c r="N165" s="46">
        <f t="shared" si="58"/>
        <v>3</v>
      </c>
      <c r="O165" s="24">
        <f t="shared" si="59"/>
        <v>10</v>
      </c>
      <c r="P165" s="24">
        <f t="shared" si="60"/>
        <v>13</v>
      </c>
      <c r="Q165" s="47"/>
      <c r="R165" s="45"/>
      <c r="S165" s="42" t="s">
        <v>33</v>
      </c>
      <c r="T165" s="45" t="s">
        <v>91</v>
      </c>
    </row>
    <row r="166" spans="1:20" s="38" customFormat="1">
      <c r="A166" s="44" t="s">
        <v>125</v>
      </c>
      <c r="B166" s="78" t="s">
        <v>126</v>
      </c>
      <c r="C166" s="79"/>
      <c r="D166" s="79"/>
      <c r="E166" s="79"/>
      <c r="F166" s="79"/>
      <c r="G166" s="79"/>
      <c r="H166" s="79"/>
      <c r="I166" s="80"/>
      <c r="J166" s="45">
        <v>8</v>
      </c>
      <c r="K166" s="45">
        <v>2</v>
      </c>
      <c r="L166" s="45">
        <v>1</v>
      </c>
      <c r="M166" s="45">
        <v>0</v>
      </c>
      <c r="N166" s="46">
        <f>K76+L76+M76</f>
        <v>3</v>
      </c>
      <c r="O166" s="24">
        <f>P76-N76</f>
        <v>11</v>
      </c>
      <c r="P166" s="24">
        <f>ROUND(PRODUCT(J76,25)/14,0)</f>
        <v>14</v>
      </c>
      <c r="Q166" s="47" t="s">
        <v>32</v>
      </c>
      <c r="R166" s="45"/>
      <c r="S166" s="42"/>
      <c r="T166" s="45" t="s">
        <v>91</v>
      </c>
    </row>
    <row r="167" spans="1:20" s="38" customFormat="1">
      <c r="A167" s="44" t="s">
        <v>127</v>
      </c>
      <c r="B167" s="78" t="s">
        <v>128</v>
      </c>
      <c r="C167" s="79"/>
      <c r="D167" s="79"/>
      <c r="E167" s="79"/>
      <c r="F167" s="79"/>
      <c r="G167" s="79"/>
      <c r="H167" s="79"/>
      <c r="I167" s="80"/>
      <c r="J167" s="45">
        <v>9</v>
      </c>
      <c r="K167" s="45">
        <v>2</v>
      </c>
      <c r="L167" s="45">
        <v>2</v>
      </c>
      <c r="M167" s="45">
        <v>0</v>
      </c>
      <c r="N167" s="46">
        <f>K77+L77+M77</f>
        <v>4</v>
      </c>
      <c r="O167" s="24">
        <f>P77-N77</f>
        <v>12</v>
      </c>
      <c r="P167" s="24">
        <f>ROUND(PRODUCT(J77,25)/14,0)</f>
        <v>16</v>
      </c>
      <c r="Q167" s="47" t="s">
        <v>32</v>
      </c>
      <c r="R167" s="45"/>
      <c r="S167" s="42"/>
      <c r="T167" s="45" t="s">
        <v>91</v>
      </c>
    </row>
    <row r="168" spans="1:20" s="38" customFormat="1">
      <c r="A168" s="44" t="s">
        <v>129</v>
      </c>
      <c r="B168" s="78" t="s">
        <v>114</v>
      </c>
      <c r="C168" s="79"/>
      <c r="D168" s="79"/>
      <c r="E168" s="79"/>
      <c r="F168" s="79"/>
      <c r="G168" s="79"/>
      <c r="H168" s="79"/>
      <c r="I168" s="80"/>
      <c r="J168" s="45">
        <v>4</v>
      </c>
      <c r="K168" s="45">
        <v>0</v>
      </c>
      <c r="L168" s="45">
        <v>2</v>
      </c>
      <c r="M168" s="45">
        <v>1</v>
      </c>
      <c r="N168" s="46">
        <f>K78+L78+M78</f>
        <v>3</v>
      </c>
      <c r="O168" s="24">
        <f>P78-N78</f>
        <v>4</v>
      </c>
      <c r="P168" s="24">
        <f>ROUND(PRODUCT(J78,25)/14,0)</f>
        <v>7</v>
      </c>
      <c r="Q168" s="47"/>
      <c r="R168" s="45"/>
      <c r="S168" s="42" t="s">
        <v>33</v>
      </c>
      <c r="T168" s="45" t="s">
        <v>91</v>
      </c>
    </row>
    <row r="169" spans="1:20" s="38" customFormat="1">
      <c r="A169" s="44" t="s">
        <v>132</v>
      </c>
      <c r="B169" s="78" t="s">
        <v>133</v>
      </c>
      <c r="C169" s="79"/>
      <c r="D169" s="79"/>
      <c r="E169" s="79"/>
      <c r="F169" s="79"/>
      <c r="G169" s="79"/>
      <c r="H169" s="79"/>
      <c r="I169" s="80"/>
      <c r="J169" s="45">
        <v>8</v>
      </c>
      <c r="K169" s="45">
        <v>2</v>
      </c>
      <c r="L169" s="45">
        <v>0</v>
      </c>
      <c r="M169" s="45">
        <v>2</v>
      </c>
      <c r="N169" s="46">
        <f>K92+L92+M92</f>
        <v>4</v>
      </c>
      <c r="O169" s="24">
        <f>P92-N92</f>
        <v>10</v>
      </c>
      <c r="P169" s="24">
        <f>ROUND(PRODUCT(J92,25)/14,0)</f>
        <v>14</v>
      </c>
      <c r="Q169" s="47"/>
      <c r="R169" s="45"/>
      <c r="S169" s="42" t="s">
        <v>33</v>
      </c>
      <c r="T169" s="45" t="s">
        <v>91</v>
      </c>
    </row>
    <row r="170" spans="1:20" s="38" customFormat="1">
      <c r="A170" s="44" t="s">
        <v>134</v>
      </c>
      <c r="B170" s="162" t="s">
        <v>135</v>
      </c>
      <c r="C170" s="163"/>
      <c r="D170" s="163"/>
      <c r="E170" s="163"/>
      <c r="F170" s="163"/>
      <c r="G170" s="163"/>
      <c r="H170" s="163"/>
      <c r="I170" s="164"/>
      <c r="J170" s="45">
        <v>9</v>
      </c>
      <c r="K170" s="45">
        <v>2</v>
      </c>
      <c r="L170" s="45">
        <v>1</v>
      </c>
      <c r="M170" s="45">
        <v>0</v>
      </c>
      <c r="N170" s="46">
        <f>K93+L93+M93</f>
        <v>3</v>
      </c>
      <c r="O170" s="24">
        <f>P93-N93</f>
        <v>13</v>
      </c>
      <c r="P170" s="24">
        <f>ROUND(PRODUCT(J93,25)/14,0)</f>
        <v>16</v>
      </c>
      <c r="Q170" s="47" t="s">
        <v>32</v>
      </c>
      <c r="R170" s="45"/>
      <c r="S170" s="42"/>
      <c r="T170" s="45" t="s">
        <v>91</v>
      </c>
    </row>
    <row r="171" spans="1:20" s="38" customFormat="1">
      <c r="A171" s="44" t="s">
        <v>136</v>
      </c>
      <c r="B171" s="78" t="s">
        <v>114</v>
      </c>
      <c r="C171" s="79"/>
      <c r="D171" s="79"/>
      <c r="E171" s="79"/>
      <c r="F171" s="79"/>
      <c r="G171" s="79"/>
      <c r="H171" s="79"/>
      <c r="I171" s="80"/>
      <c r="J171" s="45">
        <v>4</v>
      </c>
      <c r="K171" s="45">
        <v>0</v>
      </c>
      <c r="L171" s="45">
        <v>2</v>
      </c>
      <c r="M171" s="45">
        <v>1</v>
      </c>
      <c r="N171" s="46">
        <f>K94+L94+M94</f>
        <v>3</v>
      </c>
      <c r="O171" s="24">
        <f>P94-N94</f>
        <v>4</v>
      </c>
      <c r="P171" s="24">
        <f>ROUND(PRODUCT(J94,25)/14,0)</f>
        <v>7</v>
      </c>
      <c r="Q171" s="47"/>
      <c r="R171" s="45"/>
      <c r="S171" s="42" t="s">
        <v>33</v>
      </c>
      <c r="T171" s="45" t="s">
        <v>91</v>
      </c>
    </row>
    <row r="172" spans="1:20" s="38" customFormat="1">
      <c r="A172" s="221" t="s">
        <v>82</v>
      </c>
      <c r="B172" s="222"/>
      <c r="C172" s="222"/>
      <c r="D172" s="222"/>
      <c r="E172" s="222"/>
      <c r="F172" s="222"/>
      <c r="G172" s="222"/>
      <c r="H172" s="222"/>
      <c r="I172" s="223"/>
      <c r="J172" s="65">
        <f t="shared" ref="J172:P172" si="61">SUM(J160:J171)</f>
        <v>88</v>
      </c>
      <c r="K172" s="65">
        <f t="shared" si="61"/>
        <v>14</v>
      </c>
      <c r="L172" s="65">
        <f t="shared" si="61"/>
        <v>13</v>
      </c>
      <c r="M172" s="65">
        <f t="shared" si="61"/>
        <v>17</v>
      </c>
      <c r="N172" s="65">
        <f t="shared" si="61"/>
        <v>44</v>
      </c>
      <c r="O172" s="65">
        <f t="shared" si="61"/>
        <v>112</v>
      </c>
      <c r="P172" s="65">
        <f t="shared" si="61"/>
        <v>156</v>
      </c>
      <c r="Q172" s="66">
        <f>COUNTIF(Q160:Q171,"E")</f>
        <v>5</v>
      </c>
      <c r="R172" s="66">
        <f>COUNTIF(R160:R171,"C")</f>
        <v>0</v>
      </c>
      <c r="S172" s="66">
        <f>COUNTIF(S160:S171,"VP")</f>
        <v>7</v>
      </c>
      <c r="T172" s="67"/>
    </row>
    <row r="173" spans="1:20">
      <c r="A173" s="250" t="s">
        <v>48</v>
      </c>
      <c r="B173" s="251"/>
      <c r="C173" s="251"/>
      <c r="D173" s="251"/>
      <c r="E173" s="251"/>
      <c r="F173" s="251"/>
      <c r="G173" s="251"/>
      <c r="H173" s="251"/>
      <c r="I173" s="251"/>
      <c r="J173" s="252"/>
      <c r="K173" s="22">
        <f>K172*14</f>
        <v>196</v>
      </c>
      <c r="L173" s="22">
        <f>L172*14</f>
        <v>182</v>
      </c>
      <c r="M173" s="22">
        <f t="shared" ref="M173:P173" si="62">M172*14</f>
        <v>238</v>
      </c>
      <c r="N173" s="22">
        <f t="shared" si="62"/>
        <v>616</v>
      </c>
      <c r="O173" s="22">
        <f t="shared" si="62"/>
        <v>1568</v>
      </c>
      <c r="P173" s="22">
        <f t="shared" si="62"/>
        <v>2184</v>
      </c>
      <c r="Q173" s="238"/>
      <c r="R173" s="239"/>
      <c r="S173" s="239"/>
      <c r="T173" s="240"/>
    </row>
    <row r="174" spans="1:20">
      <c r="A174" s="253"/>
      <c r="B174" s="254"/>
      <c r="C174" s="254"/>
      <c r="D174" s="254"/>
      <c r="E174" s="254"/>
      <c r="F174" s="254"/>
      <c r="G174" s="254"/>
      <c r="H174" s="254"/>
      <c r="I174" s="254"/>
      <c r="J174" s="255"/>
      <c r="K174" s="244">
        <f>SUM(K173:M173)</f>
        <v>616</v>
      </c>
      <c r="L174" s="245"/>
      <c r="M174" s="246"/>
      <c r="N174" s="247">
        <f>SUM(N173:O173)</f>
        <v>2184</v>
      </c>
      <c r="O174" s="248"/>
      <c r="P174" s="249"/>
      <c r="Q174" s="241"/>
      <c r="R174" s="242"/>
      <c r="S174" s="242"/>
      <c r="T174" s="243"/>
    </row>
    <row r="176" spans="1:20">
      <c r="B176" s="6"/>
      <c r="C176" s="6"/>
      <c r="D176" s="6"/>
      <c r="E176" s="6"/>
      <c r="F176" s="6"/>
      <c r="G176" s="6"/>
      <c r="H176" s="10"/>
      <c r="I176" s="10"/>
      <c r="J176" s="10"/>
      <c r="M176" s="6"/>
      <c r="N176" s="6"/>
      <c r="O176" s="6"/>
      <c r="P176" s="6"/>
      <c r="Q176" s="6"/>
      <c r="R176" s="6"/>
      <c r="S176" s="6"/>
    </row>
    <row r="177" spans="1:34" ht="1" customHeight="1"/>
    <row r="178" spans="1:34" s="38" customFormat="1">
      <c r="A178" s="205" t="s">
        <v>192</v>
      </c>
      <c r="B178" s="206"/>
      <c r="C178" s="206"/>
      <c r="D178" s="206"/>
      <c r="E178" s="206"/>
      <c r="F178" s="206"/>
      <c r="G178" s="206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206"/>
      <c r="S178" s="206"/>
      <c r="T178" s="206"/>
    </row>
    <row r="179" spans="1:34" s="38" customFormat="1">
      <c r="A179" s="207" t="s">
        <v>27</v>
      </c>
      <c r="B179" s="209" t="s">
        <v>26</v>
      </c>
      <c r="C179" s="209"/>
      <c r="D179" s="209"/>
      <c r="E179" s="209"/>
      <c r="F179" s="209"/>
      <c r="G179" s="209"/>
      <c r="H179" s="209"/>
      <c r="I179" s="209"/>
      <c r="J179" s="205" t="s">
        <v>40</v>
      </c>
      <c r="K179" s="205" t="s">
        <v>24</v>
      </c>
      <c r="L179" s="205"/>
      <c r="M179" s="205"/>
      <c r="N179" s="205" t="s">
        <v>41</v>
      </c>
      <c r="O179" s="205"/>
      <c r="P179" s="205"/>
      <c r="Q179" s="205" t="s">
        <v>23</v>
      </c>
      <c r="R179" s="205"/>
      <c r="S179" s="205"/>
      <c r="T179" s="205" t="s">
        <v>22</v>
      </c>
    </row>
    <row r="180" spans="1:34" s="38" customFormat="1">
      <c r="A180" s="208"/>
      <c r="B180" s="209"/>
      <c r="C180" s="209"/>
      <c r="D180" s="209"/>
      <c r="E180" s="209"/>
      <c r="F180" s="209"/>
      <c r="G180" s="209"/>
      <c r="H180" s="209"/>
      <c r="I180" s="209"/>
      <c r="J180" s="205"/>
      <c r="K180" s="64" t="s">
        <v>28</v>
      </c>
      <c r="L180" s="64" t="s">
        <v>29</v>
      </c>
      <c r="M180" s="64" t="s">
        <v>30</v>
      </c>
      <c r="N180" s="64" t="s">
        <v>34</v>
      </c>
      <c r="O180" s="64" t="s">
        <v>7</v>
      </c>
      <c r="P180" s="64" t="s">
        <v>31</v>
      </c>
      <c r="Q180" s="64" t="s">
        <v>32</v>
      </c>
      <c r="R180" s="64" t="s">
        <v>28</v>
      </c>
      <c r="S180" s="64" t="s">
        <v>33</v>
      </c>
      <c r="T180" s="205"/>
    </row>
    <row r="181" spans="1:34" s="38" customFormat="1">
      <c r="A181" s="44" t="s">
        <v>107</v>
      </c>
      <c r="B181" s="78" t="s">
        <v>108</v>
      </c>
      <c r="C181" s="79"/>
      <c r="D181" s="79"/>
      <c r="E181" s="79"/>
      <c r="F181" s="79"/>
      <c r="G181" s="79"/>
      <c r="H181" s="79"/>
      <c r="I181" s="80"/>
      <c r="J181" s="45">
        <v>7</v>
      </c>
      <c r="K181" s="45">
        <v>2</v>
      </c>
      <c r="L181" s="45">
        <v>0</v>
      </c>
      <c r="M181" s="45">
        <v>0</v>
      </c>
      <c r="N181" s="46">
        <f>K41+L41+M41</f>
        <v>2</v>
      </c>
      <c r="O181" s="24">
        <f>P41-N41</f>
        <v>11</v>
      </c>
      <c r="P181" s="24">
        <f>ROUND(PRODUCT(J41,25)/14,0)</f>
        <v>13</v>
      </c>
      <c r="Q181" s="47" t="s">
        <v>32</v>
      </c>
      <c r="R181" s="45"/>
      <c r="S181" s="42"/>
      <c r="T181" s="45" t="s">
        <v>92</v>
      </c>
    </row>
    <row r="182" spans="1:34" s="38" customFormat="1">
      <c r="A182" s="44" t="s">
        <v>115</v>
      </c>
      <c r="B182" s="78" t="s">
        <v>116</v>
      </c>
      <c r="C182" s="79"/>
      <c r="D182" s="79"/>
      <c r="E182" s="79"/>
      <c r="F182" s="79"/>
      <c r="G182" s="79"/>
      <c r="H182" s="79"/>
      <c r="I182" s="80"/>
      <c r="J182" s="45">
        <v>7</v>
      </c>
      <c r="K182" s="45">
        <v>2</v>
      </c>
      <c r="L182" s="45">
        <v>0</v>
      </c>
      <c r="M182" s="45">
        <v>0</v>
      </c>
      <c r="N182" s="46">
        <f t="shared" ref="N182" si="63">K182+L182+M182</f>
        <v>2</v>
      </c>
      <c r="O182" s="24">
        <f t="shared" ref="O182" si="64">P182-N182</f>
        <v>11</v>
      </c>
      <c r="P182" s="24">
        <f t="shared" ref="P182" si="65">ROUND(PRODUCT(J182,25)/14,0)</f>
        <v>13</v>
      </c>
      <c r="Q182" s="47" t="s">
        <v>32</v>
      </c>
      <c r="R182" s="45"/>
      <c r="S182" s="42"/>
      <c r="T182" s="45" t="s">
        <v>92</v>
      </c>
    </row>
    <row r="183" spans="1:34" s="38" customFormat="1">
      <c r="A183" s="44" t="s">
        <v>123</v>
      </c>
      <c r="B183" s="78" t="s">
        <v>124</v>
      </c>
      <c r="C183" s="79"/>
      <c r="D183" s="79"/>
      <c r="E183" s="79"/>
      <c r="F183" s="79"/>
      <c r="G183" s="79"/>
      <c r="H183" s="79"/>
      <c r="I183" s="80"/>
      <c r="J183" s="45">
        <v>9</v>
      </c>
      <c r="K183" s="45">
        <v>2</v>
      </c>
      <c r="L183" s="45">
        <v>2</v>
      </c>
      <c r="M183" s="45">
        <v>0</v>
      </c>
      <c r="N183" s="46">
        <f>K75+L75+M75</f>
        <v>4</v>
      </c>
      <c r="O183" s="24">
        <f>P75-N75</f>
        <v>12</v>
      </c>
      <c r="P183" s="24">
        <f>ROUND(PRODUCT(J75,25)/14,0)</f>
        <v>16</v>
      </c>
      <c r="Q183" s="47"/>
      <c r="R183" s="45" t="s">
        <v>28</v>
      </c>
      <c r="S183" s="42"/>
      <c r="T183" s="45" t="s">
        <v>92</v>
      </c>
    </row>
    <row r="184" spans="1:34" s="38" customFormat="1">
      <c r="A184" s="52" t="s">
        <v>130</v>
      </c>
      <c r="B184" s="108" t="s">
        <v>131</v>
      </c>
      <c r="C184" s="109"/>
      <c r="D184" s="109"/>
      <c r="E184" s="109"/>
      <c r="F184" s="109"/>
      <c r="G184" s="109"/>
      <c r="H184" s="109"/>
      <c r="I184" s="110"/>
      <c r="J184" s="53">
        <v>9</v>
      </c>
      <c r="K184" s="53">
        <v>2</v>
      </c>
      <c r="L184" s="53">
        <v>1</v>
      </c>
      <c r="M184" s="53">
        <v>1</v>
      </c>
      <c r="N184" s="54">
        <v>4</v>
      </c>
      <c r="O184" s="55">
        <v>12</v>
      </c>
      <c r="P184" s="55">
        <v>16</v>
      </c>
      <c r="Q184" s="56" t="s">
        <v>32</v>
      </c>
      <c r="R184" s="53"/>
      <c r="S184" s="57"/>
      <c r="T184" s="45" t="s">
        <v>92</v>
      </c>
    </row>
    <row r="185" spans="1:34" s="38" customFormat="1">
      <c r="A185" s="221" t="s">
        <v>82</v>
      </c>
      <c r="B185" s="222"/>
      <c r="C185" s="222"/>
      <c r="D185" s="222"/>
      <c r="E185" s="222"/>
      <c r="F185" s="222"/>
      <c r="G185" s="222"/>
      <c r="H185" s="222"/>
      <c r="I185" s="223"/>
      <c r="J185" s="65">
        <f t="shared" ref="J185:P185" si="66">SUM(J181:J184)</f>
        <v>32</v>
      </c>
      <c r="K185" s="65">
        <f t="shared" si="66"/>
        <v>8</v>
      </c>
      <c r="L185" s="65">
        <f t="shared" si="66"/>
        <v>3</v>
      </c>
      <c r="M185" s="65">
        <f t="shared" si="66"/>
        <v>1</v>
      </c>
      <c r="N185" s="65">
        <f t="shared" si="66"/>
        <v>12</v>
      </c>
      <c r="O185" s="65">
        <f t="shared" si="66"/>
        <v>46</v>
      </c>
      <c r="P185" s="65">
        <f t="shared" si="66"/>
        <v>58</v>
      </c>
      <c r="Q185" s="66">
        <f>COUNTIF(Q181:Q184,"E")</f>
        <v>3</v>
      </c>
      <c r="R185" s="66">
        <f>COUNTIF(R181:R184,"C")</f>
        <v>1</v>
      </c>
      <c r="S185" s="66">
        <f>COUNTIF(S181:S184,"VP")</f>
        <v>0</v>
      </c>
      <c r="T185" s="67"/>
      <c r="U185" s="265"/>
      <c r="V185" s="266"/>
      <c r="W185" s="266"/>
      <c r="X185" s="266"/>
    </row>
    <row r="186" spans="1:34" s="38" customFormat="1">
      <c r="A186" s="230" t="s">
        <v>48</v>
      </c>
      <c r="B186" s="231"/>
      <c r="C186" s="231"/>
      <c r="D186" s="231"/>
      <c r="E186" s="231"/>
      <c r="F186" s="231"/>
      <c r="G186" s="231"/>
      <c r="H186" s="231"/>
      <c r="I186" s="231"/>
      <c r="J186" s="232"/>
      <c r="K186" s="65">
        <f>K185*14</f>
        <v>112</v>
      </c>
      <c r="L186" s="65">
        <f>L185*14</f>
        <v>42</v>
      </c>
      <c r="M186" s="65">
        <f t="shared" ref="M186:P186" si="67">M185*14</f>
        <v>14</v>
      </c>
      <c r="N186" s="65">
        <f t="shared" si="67"/>
        <v>168</v>
      </c>
      <c r="O186" s="65">
        <f t="shared" si="67"/>
        <v>644</v>
      </c>
      <c r="P186" s="65">
        <f t="shared" si="67"/>
        <v>812</v>
      </c>
      <c r="Q186" s="279"/>
      <c r="R186" s="280"/>
      <c r="S186" s="280"/>
      <c r="T186" s="281"/>
    </row>
    <row r="187" spans="1:34" s="38" customFormat="1">
      <c r="A187" s="233"/>
      <c r="B187" s="234"/>
      <c r="C187" s="234"/>
      <c r="D187" s="234"/>
      <c r="E187" s="234"/>
      <c r="F187" s="234"/>
      <c r="G187" s="234"/>
      <c r="H187" s="234"/>
      <c r="I187" s="234"/>
      <c r="J187" s="235"/>
      <c r="K187" s="224">
        <f>SUM(K186:M186)</f>
        <v>168</v>
      </c>
      <c r="L187" s="225"/>
      <c r="M187" s="226"/>
      <c r="N187" s="227">
        <f>SUM(N186:O186)</f>
        <v>812</v>
      </c>
      <c r="O187" s="228"/>
      <c r="P187" s="229"/>
      <c r="Q187" s="282"/>
      <c r="R187" s="283"/>
      <c r="S187" s="283"/>
      <c r="T187" s="284"/>
      <c r="U187" s="68"/>
    </row>
    <row r="188" spans="1:34">
      <c r="U188" s="70"/>
      <c r="V188" s="71"/>
      <c r="W188" s="71"/>
      <c r="X188" s="71"/>
      <c r="Y188" s="71"/>
      <c r="Z188" s="71"/>
      <c r="AA188" s="71"/>
      <c r="AB188" s="71"/>
    </row>
    <row r="189" spans="1:34">
      <c r="B189" s="2"/>
      <c r="C189" s="2"/>
      <c r="D189" s="2"/>
      <c r="E189" s="2"/>
      <c r="F189" s="2"/>
      <c r="G189" s="2"/>
      <c r="M189" s="6"/>
      <c r="N189" s="6"/>
      <c r="O189" s="6"/>
      <c r="P189" s="6"/>
      <c r="Q189" s="6"/>
      <c r="R189" s="6"/>
      <c r="S189" s="6"/>
      <c r="U189" s="71"/>
      <c r="V189" s="71"/>
      <c r="W189" s="71"/>
      <c r="X189" s="71"/>
      <c r="Y189" s="71"/>
      <c r="Z189" s="71"/>
      <c r="AA189" s="71"/>
      <c r="AB189" s="71"/>
    </row>
    <row r="190" spans="1:34">
      <c r="B190" s="6"/>
      <c r="C190" s="6"/>
      <c r="D190" s="6"/>
      <c r="E190" s="6"/>
      <c r="F190" s="6"/>
      <c r="G190" s="6"/>
      <c r="H190" s="10"/>
      <c r="I190" s="10"/>
      <c r="J190" s="10"/>
      <c r="M190" s="6"/>
      <c r="N190" s="6"/>
      <c r="O190" s="6"/>
      <c r="P190" s="6"/>
      <c r="Q190" s="6"/>
      <c r="R190" s="6"/>
      <c r="S190" s="6"/>
      <c r="U190" s="256"/>
      <c r="V190" s="257"/>
      <c r="W190" s="257"/>
      <c r="X190" s="257"/>
      <c r="Y190" s="257"/>
      <c r="Z190" s="257"/>
      <c r="AA190" s="257"/>
      <c r="AB190" s="257"/>
      <c r="AC190" s="257"/>
      <c r="AD190" s="257"/>
      <c r="AE190" s="257"/>
      <c r="AF190" s="257"/>
      <c r="AG190" s="257"/>
      <c r="AH190" s="257"/>
    </row>
    <row r="191" spans="1:34">
      <c r="U191" s="257"/>
      <c r="V191" s="257"/>
      <c r="W191" s="257"/>
      <c r="X191" s="257"/>
      <c r="Y191" s="257"/>
      <c r="Z191" s="257"/>
      <c r="AA191" s="257"/>
      <c r="AB191" s="257"/>
      <c r="AC191" s="257"/>
      <c r="AD191" s="257"/>
      <c r="AE191" s="257"/>
      <c r="AF191" s="257"/>
      <c r="AG191" s="257"/>
      <c r="AH191" s="257"/>
    </row>
    <row r="192" spans="1:34" ht="30" customHeight="1">
      <c r="A192" s="133" t="s">
        <v>58</v>
      </c>
      <c r="B192" s="133"/>
      <c r="U192" s="129"/>
      <c r="V192" s="129"/>
      <c r="W192" s="129"/>
      <c r="X192" s="129"/>
      <c r="Y192" s="129"/>
      <c r="Z192" s="129"/>
      <c r="AA192" s="129"/>
      <c r="AB192" s="129"/>
      <c r="AC192" s="129"/>
      <c r="AD192" s="129"/>
      <c r="AE192" s="129"/>
      <c r="AF192" s="129"/>
      <c r="AG192" s="129"/>
      <c r="AH192" s="129"/>
    </row>
    <row r="193" spans="1:34">
      <c r="A193" s="210" t="s">
        <v>27</v>
      </c>
      <c r="B193" s="212" t="s">
        <v>50</v>
      </c>
      <c r="C193" s="213"/>
      <c r="D193" s="213"/>
      <c r="E193" s="213"/>
      <c r="F193" s="213"/>
      <c r="G193" s="214"/>
      <c r="H193" s="212" t="s">
        <v>53</v>
      </c>
      <c r="I193" s="214"/>
      <c r="J193" s="218" t="s">
        <v>54</v>
      </c>
      <c r="K193" s="219"/>
      <c r="L193" s="219"/>
      <c r="M193" s="219"/>
      <c r="N193" s="219"/>
      <c r="O193" s="220"/>
      <c r="P193" s="212" t="s">
        <v>47</v>
      </c>
      <c r="Q193" s="214"/>
      <c r="R193" s="218" t="s">
        <v>55</v>
      </c>
      <c r="S193" s="219"/>
      <c r="T193" s="220"/>
      <c r="U193" s="129"/>
      <c r="V193" s="129"/>
      <c r="W193" s="129"/>
      <c r="X193" s="129"/>
      <c r="Y193" s="129"/>
      <c r="Z193" s="129"/>
      <c r="AA193" s="129"/>
      <c r="AB193" s="129"/>
      <c r="AC193" s="129"/>
      <c r="AD193" s="129"/>
      <c r="AE193" s="129"/>
      <c r="AF193" s="129"/>
      <c r="AG193" s="129"/>
      <c r="AH193" s="129"/>
    </row>
    <row r="194" spans="1:34">
      <c r="A194" s="211"/>
      <c r="B194" s="215"/>
      <c r="C194" s="216"/>
      <c r="D194" s="216"/>
      <c r="E194" s="216"/>
      <c r="F194" s="216"/>
      <c r="G194" s="217"/>
      <c r="H194" s="215"/>
      <c r="I194" s="217"/>
      <c r="J194" s="218" t="s">
        <v>34</v>
      </c>
      <c r="K194" s="220"/>
      <c r="L194" s="218" t="s">
        <v>7</v>
      </c>
      <c r="M194" s="220"/>
      <c r="N194" s="218" t="s">
        <v>31</v>
      </c>
      <c r="O194" s="220"/>
      <c r="P194" s="215"/>
      <c r="Q194" s="217"/>
      <c r="R194" s="21" t="s">
        <v>56</v>
      </c>
      <c r="S194" s="218" t="s">
        <v>57</v>
      </c>
      <c r="T194" s="220"/>
      <c r="U194" s="129"/>
      <c r="V194" s="129"/>
      <c r="W194" s="129"/>
      <c r="X194" s="129"/>
      <c r="Y194" s="129"/>
      <c r="Z194" s="129"/>
      <c r="AA194" s="129"/>
      <c r="AB194" s="129"/>
      <c r="AC194" s="129"/>
      <c r="AD194" s="129"/>
      <c r="AE194" s="129"/>
      <c r="AF194" s="129"/>
      <c r="AG194" s="129"/>
      <c r="AH194" s="129"/>
    </row>
    <row r="195" spans="1:34">
      <c r="A195" s="21">
        <v>1</v>
      </c>
      <c r="B195" s="218" t="s">
        <v>51</v>
      </c>
      <c r="C195" s="219"/>
      <c r="D195" s="219"/>
      <c r="E195" s="219"/>
      <c r="F195" s="219"/>
      <c r="G195" s="220"/>
      <c r="H195" s="295">
        <f>J195</f>
        <v>532</v>
      </c>
      <c r="I195" s="295"/>
      <c r="J195" s="296">
        <f>SUM(N52,N68,N86,N102)*14-J196</f>
        <v>532</v>
      </c>
      <c r="K195" s="297"/>
      <c r="L195" s="296">
        <f>SUM(O52,O68,O86,O102)*14-L196</f>
        <v>1624</v>
      </c>
      <c r="M195" s="297"/>
      <c r="N195" s="298">
        <f>SUM(P52,P68,P86,P102)*14-N196</f>
        <v>2156</v>
      </c>
      <c r="O195" s="299"/>
      <c r="P195" s="300">
        <f>H195/H197</f>
        <v>0.6785714285714286</v>
      </c>
      <c r="Q195" s="301"/>
      <c r="R195" s="32">
        <f>SUM(J52,J68)-R196</f>
        <v>37</v>
      </c>
      <c r="S195" s="236">
        <f>SUM(J86,J102)-S196</f>
        <v>18</v>
      </c>
      <c r="T195" s="237"/>
      <c r="U195" s="129"/>
      <c r="V195" s="129"/>
      <c r="W195" s="129"/>
      <c r="X195" s="129"/>
      <c r="Y195" s="129"/>
      <c r="Z195" s="129"/>
      <c r="AA195" s="129"/>
      <c r="AB195" s="129"/>
      <c r="AC195" s="129"/>
      <c r="AD195" s="129"/>
      <c r="AE195" s="129"/>
      <c r="AF195" s="129"/>
      <c r="AG195" s="129"/>
      <c r="AH195" s="129"/>
    </row>
    <row r="196" spans="1:34" s="38" customFormat="1">
      <c r="A196" s="69">
        <v>2</v>
      </c>
      <c r="B196" s="258" t="s">
        <v>52</v>
      </c>
      <c r="C196" s="259"/>
      <c r="D196" s="259"/>
      <c r="E196" s="259"/>
      <c r="F196" s="259"/>
      <c r="G196" s="260"/>
      <c r="H196" s="261">
        <f>J196</f>
        <v>252</v>
      </c>
      <c r="I196" s="262"/>
      <c r="J196" s="285">
        <f>N150</f>
        <v>252</v>
      </c>
      <c r="K196" s="286"/>
      <c r="L196" s="285">
        <f>O150</f>
        <v>588</v>
      </c>
      <c r="M196" s="286"/>
      <c r="N196" s="302">
        <f>P150</f>
        <v>840</v>
      </c>
      <c r="O196" s="303"/>
      <c r="P196" s="304">
        <f>H196/H197</f>
        <v>0.32142857142857145</v>
      </c>
      <c r="Q196" s="305"/>
      <c r="R196" s="45">
        <v>23</v>
      </c>
      <c r="S196" s="306">
        <v>42</v>
      </c>
      <c r="T196" s="286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  <c r="AH196" s="129"/>
    </row>
    <row r="197" spans="1:34">
      <c r="A197" s="218" t="s">
        <v>25</v>
      </c>
      <c r="B197" s="219"/>
      <c r="C197" s="219"/>
      <c r="D197" s="219"/>
      <c r="E197" s="219"/>
      <c r="F197" s="219"/>
      <c r="G197" s="220"/>
      <c r="H197" s="290">
        <f>J197</f>
        <v>784</v>
      </c>
      <c r="I197" s="290"/>
      <c r="J197" s="290">
        <f>SUM(J195:K196)</f>
        <v>784</v>
      </c>
      <c r="K197" s="290"/>
      <c r="L197" s="99">
        <f>SUM(L195:M196)</f>
        <v>2212</v>
      </c>
      <c r="M197" s="101"/>
      <c r="N197" s="99">
        <f>SUM(N195:O196)</f>
        <v>2996</v>
      </c>
      <c r="O197" s="101"/>
      <c r="P197" s="291">
        <f>SUM(P195:Q196)</f>
        <v>1</v>
      </c>
      <c r="Q197" s="292"/>
      <c r="R197" s="33">
        <f>SUM(R195:R196)</f>
        <v>60</v>
      </c>
      <c r="S197" s="293">
        <f>SUM(S195:T196)</f>
        <v>60</v>
      </c>
      <c r="T197" s="294"/>
      <c r="U197" s="129"/>
      <c r="V197" s="129"/>
      <c r="W197" s="129"/>
      <c r="X197" s="129"/>
      <c r="Y197" s="129"/>
      <c r="Z197" s="129"/>
      <c r="AA197" s="129"/>
      <c r="AB197" s="129"/>
      <c r="AC197" s="129"/>
      <c r="AD197" s="129"/>
      <c r="AE197" s="129"/>
      <c r="AF197" s="129"/>
      <c r="AG197" s="129"/>
      <c r="AH197" s="129"/>
    </row>
    <row r="198" spans="1:34" ht="13.5" customHeight="1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129"/>
      <c r="V198" s="129"/>
      <c r="W198" s="129"/>
      <c r="X198" s="129"/>
      <c r="Y198" s="129"/>
      <c r="Z198" s="129"/>
      <c r="AA198" s="129"/>
      <c r="AB198" s="129"/>
      <c r="AC198" s="129"/>
      <c r="AD198" s="129"/>
      <c r="AE198" s="129"/>
      <c r="AF198" s="129"/>
      <c r="AG198" s="129"/>
      <c r="AH198" s="129"/>
    </row>
    <row r="199" spans="1:34" ht="25.5" customHeight="1">
      <c r="U199" s="129"/>
      <c r="V199" s="129"/>
      <c r="W199" s="129"/>
      <c r="X199" s="129"/>
      <c r="Y199" s="129"/>
      <c r="Z199" s="129"/>
      <c r="AA199" s="129"/>
      <c r="AB199" s="129"/>
      <c r="AC199" s="129"/>
      <c r="AD199" s="129"/>
      <c r="AE199" s="129"/>
      <c r="AF199" s="129"/>
      <c r="AG199" s="129"/>
      <c r="AH199" s="129"/>
    </row>
  </sheetData>
  <sheetProtection formatCells="0" formatRows="0" insertRows="0"/>
  <mergeCells count="275">
    <mergeCell ref="B147:I147"/>
    <mergeCell ref="B148:I148"/>
    <mergeCell ref="B135:I135"/>
    <mergeCell ref="B136:I136"/>
    <mergeCell ref="B137:I137"/>
    <mergeCell ref="B138:I138"/>
    <mergeCell ref="A139:T139"/>
    <mergeCell ref="B140:I140"/>
    <mergeCell ref="B141:I141"/>
    <mergeCell ref="B142:I142"/>
    <mergeCell ref="B143:I143"/>
    <mergeCell ref="B133:I133"/>
    <mergeCell ref="A134:T134"/>
    <mergeCell ref="M12:T13"/>
    <mergeCell ref="M14:T20"/>
    <mergeCell ref="A197:G197"/>
    <mergeCell ref="H197:I197"/>
    <mergeCell ref="J197:K197"/>
    <mergeCell ref="L197:M197"/>
    <mergeCell ref="N197:O197"/>
    <mergeCell ref="P197:Q197"/>
    <mergeCell ref="S197:T197"/>
    <mergeCell ref="B195:G195"/>
    <mergeCell ref="H195:I195"/>
    <mergeCell ref="J195:K195"/>
    <mergeCell ref="L195:M195"/>
    <mergeCell ref="N195:O195"/>
    <mergeCell ref="P195:Q195"/>
    <mergeCell ref="A144:T144"/>
    <mergeCell ref="B145:I145"/>
    <mergeCell ref="B146:I146"/>
    <mergeCell ref="N196:O196"/>
    <mergeCell ref="P196:Q196"/>
    <mergeCell ref="S196:T196"/>
    <mergeCell ref="P193:Q194"/>
    <mergeCell ref="U190:AH191"/>
    <mergeCell ref="U192:AA199"/>
    <mergeCell ref="AB192:AH199"/>
    <mergeCell ref="B196:G196"/>
    <mergeCell ref="H196:I196"/>
    <mergeCell ref="U102:W102"/>
    <mergeCell ref="U185:X185"/>
    <mergeCell ref="U3:X3"/>
    <mergeCell ref="U4:X4"/>
    <mergeCell ref="U5:X5"/>
    <mergeCell ref="U6:X6"/>
    <mergeCell ref="U29:V29"/>
    <mergeCell ref="U30:V30"/>
    <mergeCell ref="U52:W52"/>
    <mergeCell ref="U68:W68"/>
    <mergeCell ref="U86:W86"/>
    <mergeCell ref="U18:Z20"/>
    <mergeCell ref="U111:Y115"/>
    <mergeCell ref="U117:Y124"/>
    <mergeCell ref="U147:Z152"/>
    <mergeCell ref="Q186:T187"/>
    <mergeCell ref="A192:B192"/>
    <mergeCell ref="J196:K196"/>
    <mergeCell ref="L196:M196"/>
    <mergeCell ref="R193:T193"/>
    <mergeCell ref="J194:K194"/>
    <mergeCell ref="L194:M194"/>
    <mergeCell ref="N194:O194"/>
    <mergeCell ref="S194:T194"/>
    <mergeCell ref="S195:T195"/>
    <mergeCell ref="B164:I164"/>
    <mergeCell ref="B165:I165"/>
    <mergeCell ref="B166:I166"/>
    <mergeCell ref="B183:I183"/>
    <mergeCell ref="N179:P179"/>
    <mergeCell ref="T179:T180"/>
    <mergeCell ref="B181:I181"/>
    <mergeCell ref="Q179:S179"/>
    <mergeCell ref="Q173:T174"/>
    <mergeCell ref="K174:M174"/>
    <mergeCell ref="N174:P174"/>
    <mergeCell ref="A172:I172"/>
    <mergeCell ref="A173:J174"/>
    <mergeCell ref="B167:I167"/>
    <mergeCell ref="B168:I168"/>
    <mergeCell ref="B169:I169"/>
    <mergeCell ref="B170:I170"/>
    <mergeCell ref="B171:I171"/>
    <mergeCell ref="A193:A194"/>
    <mergeCell ref="B193:G194"/>
    <mergeCell ref="H193:I194"/>
    <mergeCell ref="J193:O193"/>
    <mergeCell ref="B184:I184"/>
    <mergeCell ref="A185:I185"/>
    <mergeCell ref="K187:M187"/>
    <mergeCell ref="N187:P187"/>
    <mergeCell ref="A186:J187"/>
    <mergeCell ref="A178:T178"/>
    <mergeCell ref="B182:I182"/>
    <mergeCell ref="A179:A180"/>
    <mergeCell ref="B179:I180"/>
    <mergeCell ref="J179:J180"/>
    <mergeCell ref="K179:M179"/>
    <mergeCell ref="B163:I163"/>
    <mergeCell ref="T158:T159"/>
    <mergeCell ref="A157:T157"/>
    <mergeCell ref="N158:P158"/>
    <mergeCell ref="B160:I160"/>
    <mergeCell ref="B161:I161"/>
    <mergeCell ref="B162:I162"/>
    <mergeCell ref="Q158:S158"/>
    <mergeCell ref="A158:A159"/>
    <mergeCell ref="B158:I159"/>
    <mergeCell ref="J158:J159"/>
    <mergeCell ref="K158:M158"/>
    <mergeCell ref="K151:M151"/>
    <mergeCell ref="N151:P151"/>
    <mergeCell ref="Q150:T151"/>
    <mergeCell ref="A149:I149"/>
    <mergeCell ref="A150:J151"/>
    <mergeCell ref="B112:I112"/>
    <mergeCell ref="T108:T109"/>
    <mergeCell ref="B108:I109"/>
    <mergeCell ref="B125:I125"/>
    <mergeCell ref="A122:T122"/>
    <mergeCell ref="B129:I129"/>
    <mergeCell ref="A110:T110"/>
    <mergeCell ref="A114:T114"/>
    <mergeCell ref="B111:I111"/>
    <mergeCell ref="J108:J109"/>
    <mergeCell ref="K108:M108"/>
    <mergeCell ref="N108:P108"/>
    <mergeCell ref="A108:A109"/>
    <mergeCell ref="A126:T126"/>
    <mergeCell ref="B127:I127"/>
    <mergeCell ref="B128:I128"/>
    <mergeCell ref="A130:T130"/>
    <mergeCell ref="B131:I131"/>
    <mergeCell ref="B132:I132"/>
    <mergeCell ref="B76:I76"/>
    <mergeCell ref="A72:T72"/>
    <mergeCell ref="J73:J74"/>
    <mergeCell ref="K73:M73"/>
    <mergeCell ref="B92:I92"/>
    <mergeCell ref="B97:I97"/>
    <mergeCell ref="B98:I98"/>
    <mergeCell ref="B101:I101"/>
    <mergeCell ref="B99:I99"/>
    <mergeCell ref="B93:I93"/>
    <mergeCell ref="A89:A90"/>
    <mergeCell ref="A73:A74"/>
    <mergeCell ref="N73:P73"/>
    <mergeCell ref="Q73:S73"/>
    <mergeCell ref="T73:T74"/>
    <mergeCell ref="A1:K1"/>
    <mergeCell ref="A3:K3"/>
    <mergeCell ref="K55:M55"/>
    <mergeCell ref="B47:I47"/>
    <mergeCell ref="B48:I48"/>
    <mergeCell ref="M1:T1"/>
    <mergeCell ref="A4:K5"/>
    <mergeCell ref="A36:T36"/>
    <mergeCell ref="A20:K20"/>
    <mergeCell ref="A18:K18"/>
    <mergeCell ref="M3:N3"/>
    <mergeCell ref="M5:N5"/>
    <mergeCell ref="D27:F27"/>
    <mergeCell ref="A19:K19"/>
    <mergeCell ref="N55:P55"/>
    <mergeCell ref="Q55:S55"/>
    <mergeCell ref="B43:I43"/>
    <mergeCell ref="B41:I41"/>
    <mergeCell ref="B42:I42"/>
    <mergeCell ref="B52:I52"/>
    <mergeCell ref="B50:I50"/>
    <mergeCell ref="A12:K12"/>
    <mergeCell ref="A13:K13"/>
    <mergeCell ref="A39:A40"/>
    <mergeCell ref="A2:K2"/>
    <mergeCell ref="A6:K6"/>
    <mergeCell ref="O5:Q5"/>
    <mergeCell ref="O6:Q6"/>
    <mergeCell ref="O3:Q3"/>
    <mergeCell ref="O4:Q4"/>
    <mergeCell ref="M4:N4"/>
    <mergeCell ref="A11:K11"/>
    <mergeCell ref="M6:N6"/>
    <mergeCell ref="A7:K7"/>
    <mergeCell ref="A9:K9"/>
    <mergeCell ref="A10:K10"/>
    <mergeCell ref="A8:H8"/>
    <mergeCell ref="M7:T8"/>
    <mergeCell ref="M10:T10"/>
    <mergeCell ref="M11:T11"/>
    <mergeCell ref="R3:T3"/>
    <mergeCell ref="R4:T4"/>
    <mergeCell ref="R5:T5"/>
    <mergeCell ref="B39:I40"/>
    <mergeCell ref="T55:T56"/>
    <mergeCell ref="A54:T54"/>
    <mergeCell ref="J55:J56"/>
    <mergeCell ref="R6:T6"/>
    <mergeCell ref="A16:K16"/>
    <mergeCell ref="J39:J40"/>
    <mergeCell ref="A38:T38"/>
    <mergeCell ref="M26:T32"/>
    <mergeCell ref="A21:K24"/>
    <mergeCell ref="M22:T24"/>
    <mergeCell ref="I27:K27"/>
    <mergeCell ref="B27:C27"/>
    <mergeCell ref="H27:H28"/>
    <mergeCell ref="A26:G26"/>
    <mergeCell ref="G27:G28"/>
    <mergeCell ref="A14:K14"/>
    <mergeCell ref="A15:K15"/>
    <mergeCell ref="A17:K17"/>
    <mergeCell ref="T39:T40"/>
    <mergeCell ref="N39:P39"/>
    <mergeCell ref="K39:M39"/>
    <mergeCell ref="Q39:S39"/>
    <mergeCell ref="B44:I44"/>
    <mergeCell ref="B45:I45"/>
    <mergeCell ref="B55:I56"/>
    <mergeCell ref="B46:I46"/>
    <mergeCell ref="B49:I49"/>
    <mergeCell ref="B51:I51"/>
    <mergeCell ref="B61:I61"/>
    <mergeCell ref="A55:A56"/>
    <mergeCell ref="B68:I68"/>
    <mergeCell ref="B59:I59"/>
    <mergeCell ref="B60:I60"/>
    <mergeCell ref="B57:I57"/>
    <mergeCell ref="B58:I58"/>
    <mergeCell ref="B65:I65"/>
    <mergeCell ref="B66:I66"/>
    <mergeCell ref="B62:I62"/>
    <mergeCell ref="B67:I67"/>
    <mergeCell ref="B63:I63"/>
    <mergeCell ref="B64:I64"/>
    <mergeCell ref="B78:I78"/>
    <mergeCell ref="B79:I79"/>
    <mergeCell ref="B91:I91"/>
    <mergeCell ref="B102:I102"/>
    <mergeCell ref="B124:I124"/>
    <mergeCell ref="B123:I123"/>
    <mergeCell ref="B117:I117"/>
    <mergeCell ref="B113:I113"/>
    <mergeCell ref="B116:I116"/>
    <mergeCell ref="B120:I120"/>
    <mergeCell ref="B121:I121"/>
    <mergeCell ref="B119:I119"/>
    <mergeCell ref="A118:T118"/>
    <mergeCell ref="B115:I115"/>
    <mergeCell ref="B100:I100"/>
    <mergeCell ref="Q108:S108"/>
    <mergeCell ref="A107:T107"/>
    <mergeCell ref="U188:AB189"/>
    <mergeCell ref="U12:Z15"/>
    <mergeCell ref="U23:AA26"/>
    <mergeCell ref="B94:I94"/>
    <mergeCell ref="B95:I95"/>
    <mergeCell ref="B96:I96"/>
    <mergeCell ref="B73:I74"/>
    <mergeCell ref="B75:I75"/>
    <mergeCell ref="B80:I80"/>
    <mergeCell ref="B85:I85"/>
    <mergeCell ref="A88:T88"/>
    <mergeCell ref="J89:J90"/>
    <mergeCell ref="K89:M89"/>
    <mergeCell ref="N89:P89"/>
    <mergeCell ref="Q89:S89"/>
    <mergeCell ref="A154:T154"/>
    <mergeCell ref="B83:I83"/>
    <mergeCell ref="T89:T90"/>
    <mergeCell ref="B81:I81"/>
    <mergeCell ref="B82:I82"/>
    <mergeCell ref="B86:I86"/>
    <mergeCell ref="B89:I90"/>
    <mergeCell ref="B84:I84"/>
    <mergeCell ref="B77:I77"/>
  </mergeCells>
  <phoneticPr fontId="6" type="noConversion"/>
  <conditionalFormatting sqref="U3:U6 U29:U30 U185">
    <cfRule type="cellIs" dxfId="23" priority="47" operator="equal">
      <formula>"E bine"</formula>
    </cfRule>
  </conditionalFormatting>
  <conditionalFormatting sqref="U3:U6 U29:U30 U185">
    <cfRule type="cellIs" dxfId="22" priority="46" operator="equal">
      <formula>"NU e bine"</formula>
    </cfRule>
  </conditionalFormatting>
  <conditionalFormatting sqref="U3:V6 U29:V30">
    <cfRule type="cellIs" dxfId="21" priority="39" operator="equal">
      <formula>"Suma trebuie să fie 52"</formula>
    </cfRule>
    <cfRule type="cellIs" dxfId="20" priority="40" operator="equal">
      <formula>"Corect"</formula>
    </cfRule>
    <cfRule type="cellIs" dxfId="19" priority="41" operator="equal">
      <formula>SUM($B$29:$J$29)</formula>
    </cfRule>
    <cfRule type="cellIs" dxfId="18" priority="42" operator="lessThan">
      <formula>"(SUM(B28:K28)=52"</formula>
    </cfRule>
    <cfRule type="cellIs" dxfId="17" priority="43" operator="equal">
      <formula>52</formula>
    </cfRule>
    <cfRule type="cellIs" dxfId="16" priority="44" operator="equal">
      <formula>$K$29</formula>
    </cfRule>
    <cfRule type="cellIs" dxfId="15" priority="45" operator="equal">
      <formula>$B$29:$K$29=52</formula>
    </cfRule>
  </conditionalFormatting>
  <conditionalFormatting sqref="U3:V6 U29:V30 U185:V185">
    <cfRule type="cellIs" dxfId="14" priority="37" operator="equal">
      <formula>"Suma trebuie să fie 52"</formula>
    </cfRule>
    <cfRule type="cellIs" dxfId="13" priority="38" operator="equal">
      <formula>"Corect"</formula>
    </cfRule>
  </conditionalFormatting>
  <conditionalFormatting sqref="U3:X6">
    <cfRule type="cellIs" dxfId="12" priority="36" operator="equal">
      <formula>"Trebuie alocate cel puțin 20 de ore pe săptămână"</formula>
    </cfRule>
  </conditionalFormatting>
  <conditionalFormatting sqref="U29:V30 U185:X185">
    <cfRule type="cellIs" dxfId="11" priority="24" operator="equal">
      <formula>"Corect"</formula>
    </cfRule>
  </conditionalFormatting>
  <conditionalFormatting sqref="U29:V29">
    <cfRule type="cellIs" dxfId="10" priority="23" operator="equal">
      <formula>"Correct"</formula>
    </cfRule>
  </conditionalFormatting>
  <conditionalFormatting sqref="U52:W52 U68:W68 U86:W86 U102:W102">
    <cfRule type="cellIs" dxfId="9" priority="20" operator="equal">
      <formula>"E trebuie să fie cel puțin egal cu C+VP"</formula>
    </cfRule>
    <cfRule type="cellIs" dxfId="8" priority="21" operator="equal">
      <formula>"Corect"</formula>
    </cfRule>
  </conditionalFormatting>
  <conditionalFormatting sqref="U185:V185">
    <cfRule type="cellIs" dxfId="7" priority="2" operator="equal">
      <formula>"Nu corespunde cu tabelul de opționale"</formula>
    </cfRule>
    <cfRule type="cellIs" dxfId="6" priority="3" operator="equal">
      <formula>"Suma trebuie să fie 52"</formula>
    </cfRule>
    <cfRule type="cellIs" dxfId="5" priority="4" operator="equal">
      <formula>"Corect"</formula>
    </cfRule>
    <cfRule type="cellIs" dxfId="4" priority="5" operator="equal">
      <formula>SUM($B$29:$J$29)</formula>
    </cfRule>
    <cfRule type="cellIs" dxfId="3" priority="6" operator="lessThan">
      <formula>"(SUM(B28:K28)=52"</formula>
    </cfRule>
    <cfRule type="cellIs" dxfId="2" priority="7" operator="equal">
      <formula>52</formula>
    </cfRule>
    <cfRule type="cellIs" dxfId="1" priority="8" operator="equal">
      <formula>$K$29</formula>
    </cfRule>
    <cfRule type="cellIs" dxfId="0" priority="9" operator="equal">
      <formula>$B$29:$K$29=52</formula>
    </cfRule>
  </conditionalFormatting>
  <dataValidations disablePrompts="1" count="7">
    <dataValidation type="list" allowBlank="1" showInputMessage="1" showErrorMessage="1" sqref="R127:R129 R131:R133 R135:R138 R140:R143 R145:R148 R119:R121 R45:R51 R111:R113 R61:R67 R79:R85 R95:R101 R115:R117 R123:R125">
      <formula1>$R$40</formula1>
    </dataValidation>
    <dataValidation type="list" allowBlank="1" showInputMessage="1" showErrorMessage="1" sqref="Q127:Q129 Q131:Q133 Q135:Q138 Q140:Q143 Q145:Q148 Q119:Q121 Q45:Q51 Q111:Q113 Q61:Q67 Q79:Q85 Q95:Q101 Q115:Q117 Q123:Q125">
      <formula1>$Q$40</formula1>
    </dataValidation>
    <dataValidation type="list" allowBlank="1" showInputMessage="1" showErrorMessage="1" sqref="S127:S129 S131:S133 S135:S138 S140:S143 S145:S148 S119:S121 S61:S67 S45:S51 S95:S101 S79:S85 S112:S113 S115:S117 S123:S125">
      <formula1>$S$40</formula1>
    </dataValidation>
    <dataValidation type="list" allowBlank="1" showInputMessage="1" showErrorMessage="1" sqref="T145:T148 T160:T171 T127:T129 T131:T133 T135:T138 T140:T143 T181:T184 T119:T121 T91:T101 T57:T67 T111:T113 T41:T51 T75:T85 T115:T117 T123:T125">
      <formula1>$O$37:$S$37</formula1>
    </dataValidation>
    <dataValidation type="list" allowBlank="1" showInputMessage="1" showErrorMessage="1" sqref="S160:S171 S181:S183 S41:S44 S57:S60 S75:S78 S92:S94 S111">
      <formula1>$S$39</formula1>
    </dataValidation>
    <dataValidation type="list" allowBlank="1" showInputMessage="1" showErrorMessage="1" sqref="Q160:Q171 Q181:Q183 Q41:Q44 Q57:Q60 Q75:Q78 Q92:Q94">
      <formula1>$Q$39</formula1>
    </dataValidation>
    <dataValidation type="list" allowBlank="1" showInputMessage="1" showErrorMessage="1" sqref="R160:R171 R181:R183 R41:R44 R57:R60 R75:R78 R92:R94">
      <formula1>$R$39</formula1>
    </dataValidation>
  </dataValidations>
  <pageMargins left="0.48000000000000004" right="0.53703703703703709" top="0.75000000000000011" bottom="0.75000000000000011" header="0.30000000000000004" footer="0.30000000000000004"/>
  <pageSetup paperSize="9" orientation="landscape" blackAndWhite="1"/>
  <headerFooter>
    <oddHeader>&amp;R&amp;P</oddHeader>
    <oddFooter>&amp;L&amp;"Calibri,Regular"&amp;K000000RECTOR,_x000D_Acad.Prof.univ.dr. Ioan Aurel POP&amp;C&amp;"Calibri,Regular"&amp;K000000DECAN,_x000D_Prof.univ.dr. Corin BRAGA&amp;R&amp;"Calibri,Regular"&amp;K000000DIRECTOR DE DEPARTAMENT,_x000D_Conf.univ.dr. Cristiana PAPAHAGI</oddFooter>
  </headerFooter>
  <ignoredErrors>
    <ignoredError sqref="Q52" formula="1"/>
    <ignoredError sqref="K151" formulaRange="1"/>
  </ignoredErrors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24"/>
  <sheetViews>
    <sheetView tabSelected="1" view="pageLayout" workbookViewId="0">
      <selection activeCell="F26" sqref="F26"/>
    </sheetView>
  </sheetViews>
  <sheetFormatPr baseColWidth="10" defaultColWidth="8.83203125" defaultRowHeight="14" x14ac:dyDescent="0"/>
  <sheetData>
    <row r="1" spans="1:20">
      <c r="A1" s="135" t="s">
        <v>68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</row>
    <row r="2" spans="1:20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>
      <c r="A3" s="90" t="s">
        <v>69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>
      <c r="A4" s="165" t="s">
        <v>27</v>
      </c>
      <c r="B4" s="102" t="s">
        <v>26</v>
      </c>
      <c r="C4" s="103"/>
      <c r="D4" s="103"/>
      <c r="E4" s="103"/>
      <c r="F4" s="103"/>
      <c r="G4" s="103"/>
      <c r="H4" s="103"/>
      <c r="I4" s="104"/>
      <c r="J4" s="91" t="s">
        <v>40</v>
      </c>
      <c r="K4" s="307" t="s">
        <v>24</v>
      </c>
      <c r="L4" s="307"/>
      <c r="M4" s="307"/>
      <c r="N4" s="307" t="s">
        <v>41</v>
      </c>
      <c r="O4" s="308"/>
      <c r="P4" s="308"/>
      <c r="Q4" s="307" t="s">
        <v>23</v>
      </c>
      <c r="R4" s="307"/>
      <c r="S4" s="307"/>
      <c r="T4" s="307" t="s">
        <v>22</v>
      </c>
    </row>
    <row r="5" spans="1:20">
      <c r="A5" s="166"/>
      <c r="B5" s="105"/>
      <c r="C5" s="106"/>
      <c r="D5" s="106"/>
      <c r="E5" s="106"/>
      <c r="F5" s="106"/>
      <c r="G5" s="106"/>
      <c r="H5" s="106"/>
      <c r="I5" s="107"/>
      <c r="J5" s="92"/>
      <c r="K5" s="37" t="s">
        <v>28</v>
      </c>
      <c r="L5" s="37" t="s">
        <v>29</v>
      </c>
      <c r="M5" s="37" t="s">
        <v>30</v>
      </c>
      <c r="N5" s="37" t="s">
        <v>34</v>
      </c>
      <c r="O5" s="37" t="s">
        <v>7</v>
      </c>
      <c r="P5" s="37" t="s">
        <v>31</v>
      </c>
      <c r="Q5" s="37" t="s">
        <v>32</v>
      </c>
      <c r="R5" s="37" t="s">
        <v>28</v>
      </c>
      <c r="S5" s="37" t="s">
        <v>33</v>
      </c>
      <c r="T5" s="307"/>
    </row>
    <row r="6" spans="1:20">
      <c r="A6" s="309" t="s">
        <v>70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</row>
    <row r="7" spans="1:20">
      <c r="A7" s="35" t="s">
        <v>62</v>
      </c>
      <c r="B7" s="115" t="s">
        <v>71</v>
      </c>
      <c r="C7" s="115"/>
      <c r="D7" s="115"/>
      <c r="E7" s="115"/>
      <c r="F7" s="115"/>
      <c r="G7" s="115"/>
      <c r="H7" s="115"/>
      <c r="I7" s="115"/>
      <c r="J7" s="23">
        <v>5</v>
      </c>
      <c r="K7" s="23">
        <v>2</v>
      </c>
      <c r="L7" s="23">
        <v>1</v>
      </c>
      <c r="M7" s="23">
        <v>0</v>
      </c>
      <c r="N7" s="24">
        <f>K7+L7+M7</f>
        <v>3</v>
      </c>
      <c r="O7" s="24">
        <f>P7-N7</f>
        <v>6</v>
      </c>
      <c r="P7" s="24">
        <f>ROUND(PRODUCT(J7,25)/14,0)</f>
        <v>9</v>
      </c>
      <c r="Q7" s="23" t="s">
        <v>32</v>
      </c>
      <c r="R7" s="23"/>
      <c r="S7" s="25"/>
      <c r="T7" s="25" t="s">
        <v>37</v>
      </c>
    </row>
    <row r="8" spans="1:20">
      <c r="A8" s="35" t="s">
        <v>63</v>
      </c>
      <c r="B8" s="115" t="s">
        <v>72</v>
      </c>
      <c r="C8" s="115"/>
      <c r="D8" s="115"/>
      <c r="E8" s="115"/>
      <c r="F8" s="115"/>
      <c r="G8" s="115"/>
      <c r="H8" s="115"/>
      <c r="I8" s="115"/>
      <c r="J8" s="23">
        <v>5</v>
      </c>
      <c r="K8" s="23">
        <v>2</v>
      </c>
      <c r="L8" s="23">
        <v>1</v>
      </c>
      <c r="M8" s="23">
        <v>0</v>
      </c>
      <c r="N8" s="24">
        <f>K8+L8+M8</f>
        <v>3</v>
      </c>
      <c r="O8" s="24">
        <f>P8-N8</f>
        <v>6</v>
      </c>
      <c r="P8" s="24">
        <f>ROUND(PRODUCT(J8,25)/14,0)</f>
        <v>9</v>
      </c>
      <c r="Q8" s="23" t="s">
        <v>32</v>
      </c>
      <c r="R8" s="23"/>
      <c r="S8" s="25"/>
      <c r="T8" s="25" t="s">
        <v>37</v>
      </c>
    </row>
    <row r="9" spans="1:20" ht="12.75" customHeight="1">
      <c r="A9" s="167" t="s">
        <v>73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9"/>
    </row>
    <row r="10" spans="1:20" ht="18.75" customHeight="1">
      <c r="A10" s="35" t="s">
        <v>64</v>
      </c>
      <c r="B10" s="170" t="s">
        <v>74</v>
      </c>
      <c r="C10" s="117"/>
      <c r="D10" s="117"/>
      <c r="E10" s="117"/>
      <c r="F10" s="117"/>
      <c r="G10" s="117"/>
      <c r="H10" s="117"/>
      <c r="I10" s="118"/>
      <c r="J10" s="23">
        <v>5</v>
      </c>
      <c r="K10" s="23">
        <v>2</v>
      </c>
      <c r="L10" s="23">
        <v>1</v>
      </c>
      <c r="M10" s="23">
        <v>0</v>
      </c>
      <c r="N10" s="24">
        <f>K10+L10+M10</f>
        <v>3</v>
      </c>
      <c r="O10" s="24">
        <f>P10-N10</f>
        <v>6</v>
      </c>
      <c r="P10" s="24">
        <f>ROUND(PRODUCT(J10,25)/14,0)</f>
        <v>9</v>
      </c>
      <c r="Q10" s="23" t="s">
        <v>32</v>
      </c>
      <c r="R10" s="23"/>
      <c r="S10" s="25"/>
      <c r="T10" s="25" t="s">
        <v>75</v>
      </c>
    </row>
    <row r="11" spans="1:20" ht="20.25" customHeight="1">
      <c r="A11" s="35" t="s">
        <v>65</v>
      </c>
      <c r="B11" s="170" t="s">
        <v>87</v>
      </c>
      <c r="C11" s="117"/>
      <c r="D11" s="117"/>
      <c r="E11" s="117"/>
      <c r="F11" s="117"/>
      <c r="G11" s="117"/>
      <c r="H11" s="117"/>
      <c r="I11" s="118"/>
      <c r="J11" s="23">
        <v>5</v>
      </c>
      <c r="K11" s="23">
        <v>1</v>
      </c>
      <c r="L11" s="23">
        <v>2</v>
      </c>
      <c r="M11" s="23">
        <v>0</v>
      </c>
      <c r="N11" s="24">
        <f>K11+L11+M11</f>
        <v>3</v>
      </c>
      <c r="O11" s="24">
        <f>P11-N11</f>
        <v>6</v>
      </c>
      <c r="P11" s="24">
        <f>ROUND(PRODUCT(J11,25)/14,0)</f>
        <v>9</v>
      </c>
      <c r="Q11" s="23" t="s">
        <v>32</v>
      </c>
      <c r="R11" s="23"/>
      <c r="S11" s="25"/>
      <c r="T11" s="25" t="s">
        <v>76</v>
      </c>
    </row>
    <row r="12" spans="1:20">
      <c r="A12" s="167" t="s">
        <v>77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9"/>
    </row>
    <row r="13" spans="1:20" ht="23.25" customHeight="1">
      <c r="A13" s="35" t="s">
        <v>78</v>
      </c>
      <c r="B13" s="170" t="s">
        <v>79</v>
      </c>
      <c r="C13" s="117"/>
      <c r="D13" s="117"/>
      <c r="E13" s="117"/>
      <c r="F13" s="117"/>
      <c r="G13" s="117"/>
      <c r="H13" s="117"/>
      <c r="I13" s="118"/>
      <c r="J13" s="23">
        <v>5</v>
      </c>
      <c r="K13" s="23">
        <v>0</v>
      </c>
      <c r="L13" s="23">
        <v>0</v>
      </c>
      <c r="M13" s="23">
        <v>3</v>
      </c>
      <c r="N13" s="24">
        <f>K13+L13+M13</f>
        <v>3</v>
      </c>
      <c r="O13" s="24">
        <f>P13-N13</f>
        <v>6</v>
      </c>
      <c r="P13" s="24">
        <f>ROUND(PRODUCT(J13,25)/14,0)</f>
        <v>9</v>
      </c>
      <c r="Q13" s="23"/>
      <c r="R13" s="23" t="s">
        <v>28</v>
      </c>
      <c r="S13" s="25"/>
      <c r="T13" s="25" t="s">
        <v>75</v>
      </c>
    </row>
    <row r="14" spans="1:20" ht="21" customHeight="1">
      <c r="A14" s="35" t="s">
        <v>80</v>
      </c>
      <c r="B14" s="170" t="s">
        <v>86</v>
      </c>
      <c r="C14" s="117"/>
      <c r="D14" s="117"/>
      <c r="E14" s="117"/>
      <c r="F14" s="117"/>
      <c r="G14" s="117"/>
      <c r="H14" s="117"/>
      <c r="I14" s="118"/>
      <c r="J14" s="23">
        <v>5</v>
      </c>
      <c r="K14" s="23">
        <v>1</v>
      </c>
      <c r="L14" s="23">
        <v>2</v>
      </c>
      <c r="M14" s="23">
        <v>0</v>
      </c>
      <c r="N14" s="24">
        <f>K14+L14+M14</f>
        <v>3</v>
      </c>
      <c r="O14" s="24">
        <f>P14-N14</f>
        <v>6</v>
      </c>
      <c r="P14" s="24">
        <f>ROUND(PRODUCT(J14,25)/14,0)</f>
        <v>9</v>
      </c>
      <c r="Q14" s="23" t="s">
        <v>32</v>
      </c>
      <c r="R14" s="23"/>
      <c r="S14" s="25"/>
      <c r="T14" s="25" t="s">
        <v>76</v>
      </c>
    </row>
    <row r="15" spans="1:20">
      <c r="A15" s="310" t="s">
        <v>81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2"/>
    </row>
    <row r="16" spans="1:20">
      <c r="A16" s="35"/>
      <c r="B16" s="170" t="s">
        <v>66</v>
      </c>
      <c r="C16" s="117"/>
      <c r="D16" s="117"/>
      <c r="E16" s="117"/>
      <c r="F16" s="117"/>
      <c r="G16" s="117"/>
      <c r="H16" s="117"/>
      <c r="I16" s="118"/>
      <c r="J16" s="23">
        <v>5</v>
      </c>
      <c r="K16" s="23"/>
      <c r="L16" s="23"/>
      <c r="M16" s="23"/>
      <c r="N16" s="24"/>
      <c r="O16" s="24"/>
      <c r="P16" s="24"/>
      <c r="Q16" s="23"/>
      <c r="R16" s="23"/>
      <c r="S16" s="25"/>
      <c r="T16" s="26"/>
    </row>
    <row r="17" spans="1:20">
      <c r="A17" s="190" t="s">
        <v>82</v>
      </c>
      <c r="B17" s="191"/>
      <c r="C17" s="191"/>
      <c r="D17" s="191"/>
      <c r="E17" s="191"/>
      <c r="F17" s="191"/>
      <c r="G17" s="191"/>
      <c r="H17" s="191"/>
      <c r="I17" s="192"/>
      <c r="J17" s="27">
        <f t="shared" ref="J17:P17" si="0">SUM(J7:J8,J10:J11,J13:J14,J16)</f>
        <v>35</v>
      </c>
      <c r="K17" s="27">
        <f t="shared" si="0"/>
        <v>8</v>
      </c>
      <c r="L17" s="27">
        <f t="shared" si="0"/>
        <v>7</v>
      </c>
      <c r="M17" s="27">
        <f t="shared" si="0"/>
        <v>3</v>
      </c>
      <c r="N17" s="27">
        <f t="shared" si="0"/>
        <v>18</v>
      </c>
      <c r="O17" s="27">
        <f t="shared" si="0"/>
        <v>36</v>
      </c>
      <c r="P17" s="27">
        <f t="shared" si="0"/>
        <v>54</v>
      </c>
      <c r="Q17" s="28">
        <f>COUNTIF(Q7:Q8,"E")+COUNTIF(Q10:Q11,"E")+COUNTIF(Q13:Q14,"E")+COUNTIF(Q16,"E")</f>
        <v>5</v>
      </c>
      <c r="R17" s="28">
        <f>COUNTIF(R7:R8,"C")+COUNTIF(R10:R11,"C")+COUNTIF(R13:R14,"C")+COUNTIF(R16,"C")</f>
        <v>1</v>
      </c>
      <c r="S17" s="28">
        <f>COUNTIF(S7:S8,"VP")+COUNTIF(S10:S11,"VP")+COUNTIF(S13:S14,"VP")+COUNTIF(S16,"VP")</f>
        <v>0</v>
      </c>
      <c r="T17" s="29"/>
    </row>
    <row r="18" spans="1:20">
      <c r="A18" s="193" t="s">
        <v>48</v>
      </c>
      <c r="B18" s="194"/>
      <c r="C18" s="194"/>
      <c r="D18" s="194"/>
      <c r="E18" s="194"/>
      <c r="F18" s="194"/>
      <c r="G18" s="194"/>
      <c r="H18" s="194"/>
      <c r="I18" s="194"/>
      <c r="J18" s="195"/>
      <c r="K18" s="27">
        <f t="shared" ref="K18:P18" si="1">SUM(K7:K8,K10:K11,K13:K14)*14</f>
        <v>112</v>
      </c>
      <c r="L18" s="27">
        <f t="shared" si="1"/>
        <v>98</v>
      </c>
      <c r="M18" s="27">
        <f t="shared" si="1"/>
        <v>42</v>
      </c>
      <c r="N18" s="27">
        <f t="shared" si="1"/>
        <v>252</v>
      </c>
      <c r="O18" s="27">
        <f t="shared" si="1"/>
        <v>504</v>
      </c>
      <c r="P18" s="27">
        <f t="shared" si="1"/>
        <v>756</v>
      </c>
      <c r="Q18" s="184"/>
      <c r="R18" s="185"/>
      <c r="S18" s="185"/>
      <c r="T18" s="186"/>
    </row>
    <row r="19" spans="1:20">
      <c r="A19" s="196"/>
      <c r="B19" s="197"/>
      <c r="C19" s="197"/>
      <c r="D19" s="197"/>
      <c r="E19" s="197"/>
      <c r="F19" s="197"/>
      <c r="G19" s="197"/>
      <c r="H19" s="197"/>
      <c r="I19" s="197"/>
      <c r="J19" s="198"/>
      <c r="K19" s="178">
        <f>SUM(K18:M18)</f>
        <v>252</v>
      </c>
      <c r="L19" s="179"/>
      <c r="M19" s="180"/>
      <c r="N19" s="178">
        <f>SUM(N18:O18)</f>
        <v>756</v>
      </c>
      <c r="O19" s="179"/>
      <c r="P19" s="180"/>
      <c r="Q19" s="187"/>
      <c r="R19" s="188"/>
      <c r="S19" s="188"/>
      <c r="T19" s="189"/>
    </row>
    <row r="20" spans="1:20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>
      <c r="A21" s="313" t="s">
        <v>83</v>
      </c>
      <c r="B21" s="313"/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</row>
    <row r="22" spans="1:20">
      <c r="A22" s="313" t="s">
        <v>84</v>
      </c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</row>
    <row r="23" spans="1:20">
      <c r="A23" s="313" t="s">
        <v>85</v>
      </c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</row>
    <row r="24" spans="1:20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</sheetData>
  <mergeCells count="28">
    <mergeCell ref="A23:T23"/>
    <mergeCell ref="A18:J19"/>
    <mergeCell ref="Q18:T19"/>
    <mergeCell ref="K19:M19"/>
    <mergeCell ref="N19:P19"/>
    <mergeCell ref="A21:T21"/>
    <mergeCell ref="A22:T22"/>
    <mergeCell ref="A17:I17"/>
    <mergeCell ref="A6:T6"/>
    <mergeCell ref="B7:I7"/>
    <mergeCell ref="B8:I8"/>
    <mergeCell ref="A9:T9"/>
    <mergeCell ref="B10:I10"/>
    <mergeCell ref="B11:I11"/>
    <mergeCell ref="A12:T12"/>
    <mergeCell ref="B13:I13"/>
    <mergeCell ref="B14:I14"/>
    <mergeCell ref="A15:T15"/>
    <mergeCell ref="B16:I16"/>
    <mergeCell ref="A1:T1"/>
    <mergeCell ref="A3:T3"/>
    <mergeCell ref="A4:A5"/>
    <mergeCell ref="B4:I5"/>
    <mergeCell ref="J4:J5"/>
    <mergeCell ref="K4:M4"/>
    <mergeCell ref="N4:P4"/>
    <mergeCell ref="Q4:S4"/>
    <mergeCell ref="T4:T5"/>
  </mergeCells>
  <phoneticPr fontId="20" type="noConversion"/>
  <dataValidations count="3">
    <dataValidation type="list" allowBlank="1" showInputMessage="1" showErrorMessage="1" sqref="R10:R11 R13:R14 R7:R8 R16">
      <formula1>$R$39</formula1>
    </dataValidation>
    <dataValidation type="list" allowBlank="1" showInputMessage="1" showErrorMessage="1" sqref="Q10:Q11 Q13:Q14 Q7:Q8 Q16">
      <formula1>$Q$39</formula1>
    </dataValidation>
    <dataValidation type="list" allowBlank="1" showInputMessage="1" showErrorMessage="1" sqref="S10:S11 S13:S14 S7:S8 S16">
      <formula1>$S$39</formula1>
    </dataValidation>
  </dataValidations>
  <pageMargins left="0.70000000000000007" right="0.70000000000000007" top="0.75000000000000011" bottom="0.75000000000000011" header="0.30000000000000004" footer="0.30000000000000004"/>
  <pageSetup paperSize="9" scale="69" orientation="landscape"/>
  <headerFooter>
    <oddFooter>&amp;LRECTOR,
Acad.Prof.univ.dr. Ioan Aurel POP&amp;RDIRECTOR, 
Conf. univ. dr. Cătălin GLAVA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honeticPr fontId="6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honeticPr fontId="6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8CD848C23F374E82F1C501FC5202DB" ma:contentTypeVersion="0" ma:contentTypeDescription="Create a new document." ma:contentTypeScope="" ma:versionID="cd50e582d94784a96fe3f6a5afb63be3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E160A8-B755-4E21-B4EA-BC96BB936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0514809-BC3A-4600-9328-1B6E0964C99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70C305D-D13A-45F5-8B70-75306F24CA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DPPD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Gelu</dc:creator>
  <cp:lastModifiedBy>Cristiana Papahagi</cp:lastModifiedBy>
  <cp:lastPrinted>2018-05-08T16:14:34Z</cp:lastPrinted>
  <dcterms:created xsi:type="dcterms:W3CDTF">2013-06-27T08:19:59Z</dcterms:created>
  <dcterms:modified xsi:type="dcterms:W3CDTF">2018-05-08T16:15:28Z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0x010100FB8CD848C23F374E82F1C501FC5202DB</vt:lpwstr>
  </property>
</Properties>
</file>