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9135"/>
  </bookViews>
  <sheets>
    <sheet name="Sheet1" sheetId="1" r:id="rId1"/>
    <sheet name="DPPD" sheetId="2" r:id="rId2"/>
    <sheet name="Sheet3" sheetId="3" r:id="rId3"/>
  </sheets>
  <calcPr calcId="125725"/>
</workbook>
</file>

<file path=xl/calcChain.xml><?xml version="1.0" encoding="utf-8"?>
<calcChain xmlns="http://schemas.openxmlformats.org/spreadsheetml/2006/main">
  <c r="S30" i="1"/>
  <c r="R30"/>
  <c r="K19" i="2"/>
  <c r="K17"/>
  <c r="J17"/>
  <c r="N184" i="1" l="1"/>
  <c r="K184"/>
  <c r="N170"/>
  <c r="K170"/>
  <c r="K156"/>
  <c r="N156"/>
  <c r="N139"/>
  <c r="K139"/>
  <c r="N93"/>
  <c r="K77"/>
  <c r="N77"/>
  <c r="K93"/>
  <c r="R75"/>
  <c r="S50"/>
  <c r="R50"/>
  <c r="Q50"/>
  <c r="Q44"/>
  <c r="S36"/>
  <c r="R36"/>
  <c r="Q36"/>
  <c r="Q30"/>
  <c r="J30"/>
  <c r="U47" l="1"/>
  <c r="P92" l="1"/>
  <c r="L183"/>
  <c r="N183"/>
  <c r="O183"/>
  <c r="P183"/>
  <c r="N92"/>
  <c r="L92"/>
  <c r="P90"/>
  <c r="O90"/>
  <c r="N90"/>
  <c r="K169"/>
  <c r="P169"/>
  <c r="J182"/>
  <c r="M183" l="1"/>
  <c r="K183"/>
  <c r="S182"/>
  <c r="R182"/>
  <c r="Q182"/>
  <c r="M182"/>
  <c r="L182"/>
  <c r="K182"/>
  <c r="P181"/>
  <c r="N181"/>
  <c r="P179"/>
  <c r="N179"/>
  <c r="P177"/>
  <c r="N177"/>
  <c r="M169"/>
  <c r="L169"/>
  <c r="S168"/>
  <c r="R168"/>
  <c r="Q168"/>
  <c r="M168"/>
  <c r="L168"/>
  <c r="K168"/>
  <c r="J168"/>
  <c r="P167"/>
  <c r="N167"/>
  <c r="P165"/>
  <c r="O165" s="1"/>
  <c r="N165"/>
  <c r="P163"/>
  <c r="N163"/>
  <c r="M155"/>
  <c r="L155"/>
  <c r="K155"/>
  <c r="S154"/>
  <c r="R154"/>
  <c r="Q154"/>
  <c r="M154"/>
  <c r="L154"/>
  <c r="K154"/>
  <c r="J154"/>
  <c r="P153"/>
  <c r="N153"/>
  <c r="P151"/>
  <c r="N151"/>
  <c r="P149"/>
  <c r="N149"/>
  <c r="P148"/>
  <c r="O148" s="1"/>
  <c r="N148"/>
  <c r="P147"/>
  <c r="P154" s="1"/>
  <c r="N147"/>
  <c r="P145"/>
  <c r="N145"/>
  <c r="M138"/>
  <c r="L138"/>
  <c r="K138"/>
  <c r="S137"/>
  <c r="R137"/>
  <c r="Q137"/>
  <c r="M137"/>
  <c r="L137"/>
  <c r="K137"/>
  <c r="J137"/>
  <c r="N137"/>
  <c r="R126"/>
  <c r="Q126"/>
  <c r="M126"/>
  <c r="L126"/>
  <c r="K126"/>
  <c r="J126"/>
  <c r="P125"/>
  <c r="N125"/>
  <c r="P124"/>
  <c r="N124"/>
  <c r="P123"/>
  <c r="N123"/>
  <c r="P121"/>
  <c r="N121"/>
  <c r="P120"/>
  <c r="N120"/>
  <c r="P119"/>
  <c r="N119"/>
  <c r="P113"/>
  <c r="N113"/>
  <c r="P112"/>
  <c r="N112"/>
  <c r="P117"/>
  <c r="N117"/>
  <c r="P116"/>
  <c r="N116"/>
  <c r="A127"/>
  <c r="S105"/>
  <c r="S126" s="1"/>
  <c r="P105"/>
  <c r="N105"/>
  <c r="S98"/>
  <c r="P98"/>
  <c r="N98"/>
  <c r="M91"/>
  <c r="M92" s="1"/>
  <c r="R91"/>
  <c r="Q91"/>
  <c r="L91"/>
  <c r="K91"/>
  <c r="K92" s="1"/>
  <c r="J91"/>
  <c r="S90"/>
  <c r="S91" s="1"/>
  <c r="P91"/>
  <c r="N91"/>
  <c r="P86"/>
  <c r="N86"/>
  <c r="P74"/>
  <c r="N74"/>
  <c r="P73"/>
  <c r="N73"/>
  <c r="P71"/>
  <c r="P70"/>
  <c r="P68"/>
  <c r="P67"/>
  <c r="P66"/>
  <c r="N66"/>
  <c r="P65"/>
  <c r="N65"/>
  <c r="P64"/>
  <c r="N64"/>
  <c r="P62"/>
  <c r="O62"/>
  <c r="N62"/>
  <c r="P60"/>
  <c r="N60"/>
  <c r="P59"/>
  <c r="N59"/>
  <c r="P58"/>
  <c r="N58"/>
  <c r="M50"/>
  <c r="L50"/>
  <c r="K50"/>
  <c r="J50"/>
  <c r="M44"/>
  <c r="L44"/>
  <c r="K44"/>
  <c r="J44"/>
  <c r="M36"/>
  <c r="L36"/>
  <c r="K36"/>
  <c r="J36"/>
  <c r="P35" s="1"/>
  <c r="P36" s="1"/>
  <c r="M30"/>
  <c r="L30"/>
  <c r="K30"/>
  <c r="K18" i="2"/>
  <c r="L18"/>
  <c r="M18"/>
  <c r="S17"/>
  <c r="R17"/>
  <c r="Q17"/>
  <c r="M17"/>
  <c r="L17"/>
  <c r="P14"/>
  <c r="O14" s="1"/>
  <c r="N14"/>
  <c r="P13"/>
  <c r="P18" s="1"/>
  <c r="N13"/>
  <c r="P11"/>
  <c r="N11"/>
  <c r="O11"/>
  <c r="P10"/>
  <c r="N10"/>
  <c r="O10"/>
  <c r="P8"/>
  <c r="O8" s="1"/>
  <c r="N8"/>
  <c r="N18" s="1"/>
  <c r="N7"/>
  <c r="P7"/>
  <c r="P17" s="1"/>
  <c r="M76" i="1"/>
  <c r="L76"/>
  <c r="K76"/>
  <c r="S75"/>
  <c r="Q75"/>
  <c r="M75"/>
  <c r="L75"/>
  <c r="K75"/>
  <c r="J75"/>
  <c r="U6"/>
  <c r="O7" i="2"/>
  <c r="U5" i="1"/>
  <c r="U4"/>
  <c r="U3"/>
  <c r="U18"/>
  <c r="U17"/>
  <c r="S86"/>
  <c r="O18" i="2" l="1"/>
  <c r="N19" s="1"/>
  <c r="N155" i="1"/>
  <c r="N17" i="2"/>
  <c r="O13"/>
  <c r="O17" s="1"/>
  <c r="N182" i="1"/>
  <c r="P182"/>
  <c r="O145"/>
  <c r="O163"/>
  <c r="O167"/>
  <c r="N168"/>
  <c r="N154"/>
  <c r="O168"/>
  <c r="O138"/>
  <c r="O147"/>
  <c r="O151"/>
  <c r="P168"/>
  <c r="N169"/>
  <c r="O177"/>
  <c r="O181"/>
  <c r="P155"/>
  <c r="O149"/>
  <c r="O153"/>
  <c r="O179"/>
  <c r="P138"/>
  <c r="N138"/>
  <c r="P137"/>
  <c r="O137"/>
  <c r="O120"/>
  <c r="O117"/>
  <c r="O113"/>
  <c r="O124"/>
  <c r="O112"/>
  <c r="O119"/>
  <c r="P126"/>
  <c r="O86"/>
  <c r="O98"/>
  <c r="O121"/>
  <c r="N126"/>
  <c r="O123"/>
  <c r="O116"/>
  <c r="O125"/>
  <c r="O105"/>
  <c r="O67"/>
  <c r="O74"/>
  <c r="O91"/>
  <c r="O92" s="1"/>
  <c r="O73"/>
  <c r="O64"/>
  <c r="O70"/>
  <c r="O71"/>
  <c r="O65"/>
  <c r="O68"/>
  <c r="O66"/>
  <c r="N49"/>
  <c r="N50" s="1"/>
  <c r="N43"/>
  <c r="N44" s="1"/>
  <c r="O58"/>
  <c r="O60"/>
  <c r="P43"/>
  <c r="P44" s="1"/>
  <c r="P49"/>
  <c r="P50" s="1"/>
  <c r="N75"/>
  <c r="N35"/>
  <c r="N36" s="1"/>
  <c r="O35" s="1"/>
  <c r="O36" s="1"/>
  <c r="P75"/>
  <c r="N29"/>
  <c r="N30" s="1"/>
  <c r="P76"/>
  <c r="O169" l="1"/>
  <c r="O154"/>
  <c r="O182"/>
  <c r="O155"/>
  <c r="O126"/>
  <c r="N76"/>
  <c r="O49"/>
  <c r="O50" s="1"/>
  <c r="O43"/>
  <c r="O44" s="1"/>
  <c r="O75"/>
  <c r="O76"/>
  <c r="P29" l="1"/>
  <c r="P30" s="1"/>
  <c r="O29" s="1"/>
  <c r="O30" s="1"/>
  <c r="R44"/>
  <c r="S44"/>
</calcChain>
</file>

<file path=xl/sharedStrings.xml><?xml version="1.0" encoding="utf-8"?>
<sst xmlns="http://schemas.openxmlformats.org/spreadsheetml/2006/main" count="565" uniqueCount="185">
  <si>
    <t xml:space="preserve">UNIVERSITATEA BABEŞ-BOLYAI CLUJ-NAPOCA
</t>
  </si>
  <si>
    <t>Activităţi didactice</t>
  </si>
  <si>
    <t>Sesiune de examene</t>
  </si>
  <si>
    <t>Vacanţă</t>
  </si>
  <si>
    <t>Sem I</t>
  </si>
  <si>
    <t>Sem II</t>
  </si>
  <si>
    <t>I</t>
  </si>
  <si>
    <t>V</t>
  </si>
  <si>
    <t>R</t>
  </si>
  <si>
    <t>Stagii de practică</t>
  </si>
  <si>
    <t xml:space="preserve">iarna </t>
  </si>
  <si>
    <t>prim</t>
  </si>
  <si>
    <t>vara</t>
  </si>
  <si>
    <t>Anul I</t>
  </si>
  <si>
    <t>Anul II</t>
  </si>
  <si>
    <t>L.P comasate</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</si>
  <si>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</si>
  <si>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</si>
  <si>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</si>
  <si>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</si>
  <si>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</si>
  <si>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</si>
  <si>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</si>
  <si>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</si>
  <si>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</si>
  <si>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</si>
  <si>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</si>
  <si>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</si>
  <si>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</si>
  <si>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</si>
  <si>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</si>
  <si>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</si>
  <si>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</si>
  <si>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</si>
  <si>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</si>
  <si>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</si>
  <si>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</si>
  <si>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</si>
  <si>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</si>
  <si>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</si>
  <si>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 xml:space="preserve">TOTAL ORE FIZICE / TOTAL ORE ALOCATE STUDIULUI </t>
  </si>
  <si>
    <t>XND 1101</t>
  </si>
  <si>
    <t>XND 1102</t>
  </si>
  <si>
    <t>XND 1203</t>
  </si>
  <si>
    <t>XND 1204</t>
  </si>
  <si>
    <t>Examen de absolvire: Nivelul II</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</si>
  <si>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</si>
  <si>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</si>
  <si>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</si>
  <si>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</si>
  <si>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</si>
  <si>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</si>
  <si>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</si>
  <si>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</si>
  <si>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</si>
  <si>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</si>
  <si>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</si>
  <si>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</si>
  <si>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</si>
  <si>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</si>
  <si>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</si>
  <si>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</si>
  <si>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</si>
  <si>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</si>
  <si>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</si>
  <si>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</si>
  <si>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</si>
  <si>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PLAN DE ÎNVĂŢĂMÂNT  valabil începând din  anul universitar 2018-2019</t>
  </si>
  <si>
    <t>DA</t>
  </si>
  <si>
    <t>DSIN</t>
  </si>
  <si>
    <t>FACULTATEA DE LITERE</t>
  </si>
  <si>
    <t>Domeniul: Filologie</t>
  </si>
  <si>
    <t>Analiza şi didactica limbajelor specializate (Modul introductiv)</t>
  </si>
  <si>
    <t xml:space="preserve">CURS OPȚIONAL 1 (An I, Semestrul 1) </t>
  </si>
  <si>
    <t xml:space="preserve">CURS OPȚIONAL 2 (An I, Semestrul 2) </t>
  </si>
  <si>
    <t>CURS OPȚIONAL 3 (An II, Semestrul 3)</t>
  </si>
  <si>
    <t>Analiza şi didactica limbajelor specializate  (Engleza pentru ştiinţele socio-umane şi pentru drept)</t>
  </si>
  <si>
    <r>
      <t>Disciplină opțională 1 Stategii de lectură a textului literar şi non-literar</t>
    </r>
    <r>
      <rPr>
        <i/>
        <sz val="10"/>
        <color rgb="FFFF0000"/>
        <rFont val="Times New Roman"/>
        <family val="1"/>
      </rPr>
      <t xml:space="preserve">
</t>
    </r>
  </si>
  <si>
    <r>
      <t>Disciplină opțională 2 Strategii de comunicare orală şi scrisă</t>
    </r>
    <r>
      <rPr>
        <i/>
        <sz val="10"/>
        <color rgb="FFFF0000"/>
        <rFont val="Times New Roman"/>
        <family val="1"/>
      </rPr>
      <t xml:space="preserve">
</t>
    </r>
  </si>
  <si>
    <t>I. DESFĂŞURAREA STUDIILOR (în număr de săptămani)</t>
  </si>
  <si>
    <t xml:space="preserve">II. NUMĂRUL ORELOR PE SĂPTĂMANĂ </t>
  </si>
  <si>
    <r>
      <rPr>
        <b/>
        <sz val="10"/>
        <color indexed="8"/>
        <rFont val="Times New Roman"/>
        <family val="1"/>
        <charset val="238"/>
      </rPr>
      <t>MODUL DE ALEGERE A CURSURILOR OPŢIONALE</t>
    </r>
    <r>
      <rPr>
        <sz val="10"/>
        <color indexed="8"/>
        <rFont val="Times New Roman"/>
        <family val="1"/>
      </rPr>
      <t xml:space="preserve">
</t>
    </r>
    <r>
      <rPr>
        <sz val="8"/>
        <color indexed="8"/>
        <rFont val="Times New Roman"/>
        <family val="1"/>
        <charset val="238"/>
      </rPr>
      <t>Sem. 1 Master: Curs opţional 7: Se alege o disciplină din pachetul: LLU0011, LLU0021, LLU0031, LLU0041, LLU0051, 
Sem. 2 Master: Curs opţional 8: Se alege o disciplină din pachetul: LLU0012, LLU0022, LLU0032, LLU0042, LLU0052
Sem. 3 Master: Curs opţional 9: Se alege o disciplină din pachetul: LLU0013, LLU0023, 
Sem. 4 Master: Curs opţional 10: Se alege o disciplină din pachetul: LLU0014, LLU0024,  
Cursurile se adresează celor 19 facultati arondate DLSS: Facultatea de Biologie-Geologie; Facultatea de Chimie; Facultatea de Drept; Facultatea de Ed. Fizica si Sport; Facultatea de Fizica; Facultatea de Geografie; Facultatea de Istorie-Filosofie; Facultatea de Litere; Facultatea de Matematica si informatica; Facultatea de Psihologie si st. Educatiei; Facultatea de Sociologie si Asist. Sociala; Facultatea de Stiinta Mediului; Facultatea de  Studii Europene; Facultatea de Ştiinţe Politice, Administrative şi ale Comunicării; Facultatea de Teatru si Televiziune; Facultatea de Teologie Ortodoxa; Facultatea de Teologie Romano-catolica
Facultatea de Teologie Greco-catolica, Facultatea de Teologie Reformata </t>
    </r>
  </si>
  <si>
    <r>
      <t xml:space="preserve">III. UNIVERSITĂŢI EUROPENE DE REFERINŢĂ:
</t>
    </r>
    <r>
      <rPr>
        <sz val="10"/>
        <color indexed="8"/>
        <rFont val="Times New Roman"/>
        <family val="1"/>
        <charset val="238"/>
      </rPr>
      <t xml:space="preserve">VRIJE UNIVERSITEIT BRUSSEL, university Paris-Est Marne-la-Vallée, University of Pannonia, English and American Studies Institute </t>
    </r>
    <r>
      <rPr>
        <b/>
        <sz val="10"/>
        <color indexed="8"/>
        <rFont val="Times New Roman"/>
        <family val="1"/>
      </rPr>
      <t xml:space="preserve">
</t>
    </r>
  </si>
  <si>
    <t>IV. TABELUL DISCIPLINELOR</t>
  </si>
  <si>
    <t>WLX1025</t>
  </si>
  <si>
    <t>Curs opţional 7 de Limbă străină specializată</t>
  </si>
  <si>
    <t>WLX2025</t>
  </si>
  <si>
    <t xml:space="preserve">Curs opţional 8 de Limbă străină specializată </t>
  </si>
  <si>
    <t>WLX3025</t>
  </si>
  <si>
    <t>WLX4025</t>
  </si>
  <si>
    <t>LLU0011</t>
  </si>
  <si>
    <t>Limba engleză – curs practic limbaj specializat</t>
  </si>
  <si>
    <t>LLU0021</t>
  </si>
  <si>
    <t>Limba franceză – curs practic limbaj specializat</t>
  </si>
  <si>
    <t>LLU0031</t>
  </si>
  <si>
    <t>Limba germană – curs practic limbaj specializat</t>
  </si>
  <si>
    <t>LLU0041</t>
  </si>
  <si>
    <t>Limba italiana – curs practic limbaj specializat</t>
  </si>
  <si>
    <t>LLU0051</t>
  </si>
  <si>
    <t>Limba spaniola – curs practic limbaj specializat</t>
  </si>
  <si>
    <t>LLU0012</t>
  </si>
  <si>
    <t>LLU0022</t>
  </si>
  <si>
    <t>LLU0032</t>
  </si>
  <si>
    <t>LLU0042</t>
  </si>
  <si>
    <t>LLU0052</t>
  </si>
  <si>
    <t>LLU0013</t>
  </si>
  <si>
    <t>LLU0023</t>
  </si>
  <si>
    <t>CURS OPȚIONAL 4 (An II, Semestrul 4)</t>
  </si>
  <si>
    <t>LLU0014</t>
  </si>
  <si>
    <t>LLU0024</t>
  </si>
  <si>
    <t>DISCIPLINE OPȚIONALE I</t>
  </si>
  <si>
    <t>DISCIPLINE OPȚIONALE II</t>
  </si>
  <si>
    <t>LMU0061</t>
  </si>
  <si>
    <t>Limba engleză pentru turism (1) Facultatea de Istorie și Filozofie, Masterat Patrimoniu Cultural (COD HMR 5122)</t>
  </si>
  <si>
    <t>CURS OPȚIONAL (An 1, Semestrul 2)</t>
  </si>
  <si>
    <t>CURS OPȚIONAL (An II, Semestrul 3)</t>
  </si>
  <si>
    <t>LMU0071</t>
  </si>
  <si>
    <t>Christian terminology. An ecumenical perspective (OME7003)</t>
  </si>
  <si>
    <t>LMU0081</t>
  </si>
  <si>
    <t>LMU0091</t>
  </si>
  <si>
    <t>Strategii comunicaționale în specialitate (NME8821)</t>
  </si>
  <si>
    <t>Tehnici de comunicare și redactare academică (NME8721)</t>
  </si>
  <si>
    <t>CURS OPȚIONAL (An II, Semestrul 4)</t>
  </si>
  <si>
    <t>LMU0072</t>
  </si>
  <si>
    <t>Tehnici și metode de negociere și comunicare (lb. engleză) YME0004</t>
  </si>
  <si>
    <t>DISCIPLINE FACULTATIVE I</t>
  </si>
  <si>
    <t>LMU4115</t>
  </si>
  <si>
    <t>Limba engleza – curs practic, L2</t>
  </si>
  <si>
    <t>LMU4116</t>
  </si>
  <si>
    <t>Limba franceză – curs practic, L2</t>
  </si>
  <si>
    <t>LMU4117</t>
  </si>
  <si>
    <t>Limba germană – curs practic, L2</t>
  </si>
  <si>
    <t>LMU4215</t>
  </si>
  <si>
    <t>LMU4216</t>
  </si>
  <si>
    <t>LMU4217</t>
  </si>
  <si>
    <t>LMJ5115</t>
  </si>
  <si>
    <t>LMJ5116</t>
  </si>
  <si>
    <t>LMJ5117</t>
  </si>
  <si>
    <t>LMJ5215</t>
  </si>
  <si>
    <t>LMJ5216</t>
  </si>
  <si>
    <t>Limba franceza – curs practic, L2</t>
  </si>
  <si>
    <t>LMJ5217</t>
  </si>
  <si>
    <t>Limba germana – curs practic, L2</t>
  </si>
  <si>
    <t>TOTAL CREDITE / ORE PE SĂPTĂMÂNĂ / EVALUĂRI / PROCENT DIN TOTAL DISCIPLINE</t>
  </si>
  <si>
    <t>DISCIPLINE FACULTATIVE II</t>
  </si>
  <si>
    <t>LMU4119</t>
  </si>
  <si>
    <t>Limba engleza – curs practic, L1 nivel avansat UNIVERSITATE</t>
  </si>
  <si>
    <t>LMU4221</t>
  </si>
  <si>
    <t>LMU4118</t>
  </si>
  <si>
    <t>Comunicare interculturala. Teorii, concepte, strategii (limba engleza)</t>
  </si>
  <si>
    <t>LMU4218</t>
  </si>
  <si>
    <t>Strategii de comunicare academică (limba engleză)</t>
  </si>
  <si>
    <t>LMU4219</t>
  </si>
  <si>
    <t>Strategii de comunicare academică (limba franceză)</t>
  </si>
  <si>
    <t>LMU4220</t>
  </si>
  <si>
    <t>Strategii de comunicare academică (limba germană)</t>
  </si>
  <si>
    <t>LMU5118</t>
  </si>
  <si>
    <t>Limba, context, regiune (limba engleza)</t>
  </si>
  <si>
    <t>LMU5218</t>
  </si>
  <si>
    <t>Apartenență culturală in context multi-etnic (limba engleza)</t>
  </si>
  <si>
    <t>MODUL OPŢIONAL DINAMICA LIMBAJELOR SPECIALIZATE: ABORDĂRI, DIRECȚII, STRATEGII –NIVEL MASTER (PENTRU FACULTATEA DE LITERE)</t>
  </si>
  <si>
    <t>LMU1104</t>
  </si>
  <si>
    <t>LMU1204</t>
  </si>
  <si>
    <t>LMU2104</t>
  </si>
  <si>
    <t>Analiza şi didactica limbajelor specializate  (Engleza pentru ştiinţele exacte)</t>
  </si>
  <si>
    <t>MODUL OPŢIONAL CONȚINUT ȘI COMUNICARE ÎN ERA DIGITALĂ –NIVEL MASTER (PENTRU FACULTATEA DE LITERE)</t>
  </si>
  <si>
    <t>DISCIPLINE FACULTATIVE III: MODUL FACULTATIV COMUNICARE INTERCULTURALĂ PENTRU INTEGRARE SOCIO-PROFESIONALĂ - NIVEL MASTER (UNIVERSITATE)</t>
  </si>
  <si>
    <t>LMU1107</t>
  </si>
  <si>
    <t>LMU1207</t>
  </si>
  <si>
    <t>LMU2107</t>
  </si>
  <si>
    <t>CURS OPȚIONAL (An 1, Semestrul I)</t>
  </si>
  <si>
    <t>CURS FACULTATIV (Anul I, semestrul 1)</t>
  </si>
  <si>
    <t>CURS FACULTATIV (Anul I, semestrul 2)</t>
  </si>
  <si>
    <t>CURS FACULTATIV (Anul II, semestrul 3)</t>
  </si>
  <si>
    <t>CURS FACULTATIV (Anul II, semestrul 4)</t>
  </si>
  <si>
    <t>Anul I, semestrul 1</t>
  </si>
  <si>
    <t>Anul I, semestrul 2</t>
  </si>
  <si>
    <t>Anul II, semestrul 3</t>
  </si>
  <si>
    <t>Anul II, semestrul 4</t>
  </si>
  <si>
    <t>Departamentul de Limbi Străine Specializate: limbaje specializate</t>
  </si>
  <si>
    <t>Limba engleză pentru turism (2) Facultatea de Istorie și Filozofie, Masterat Patrimoniu Cultural (COD HMR 5122)</t>
  </si>
  <si>
    <t>LMU0062</t>
  </si>
  <si>
    <t>Conținuturi specifice multimodale  (limba engleză)</t>
  </si>
  <si>
    <t>Practici de comunicare în context socio-profesional  (limba engleză)</t>
  </si>
  <si>
    <t>Instrumente digitale pentru comunicare socio-profesională  (limba engleză)</t>
  </si>
</sst>
</file>

<file path=xl/styles.xml><?xml version="1.0" encoding="utf-8"?>
<styleSheet xmlns="http://schemas.openxmlformats.org/spreadsheetml/2006/main">
  <numFmts count="1">
    <numFmt numFmtId="164" formatCode="0;\-0;;@"/>
  </numFmts>
  <fonts count="27">
    <font>
      <sz val="11"/>
      <color theme="1"/>
      <name val="Calibri"/>
      <family val="2"/>
      <charset val="238"/>
      <scheme val="minor"/>
    </font>
    <font>
      <sz val="10"/>
      <color indexed="8"/>
      <name val="Times New Roman"/>
      <family val="1"/>
    </font>
    <font>
      <b/>
      <sz val="10"/>
      <color indexed="8"/>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sz val="10"/>
      <name val="Times New Roman"/>
      <family val="1"/>
      <charset val="238"/>
    </font>
    <font>
      <b/>
      <sz val="10"/>
      <color indexed="8"/>
      <name val="Times New Roman"/>
      <family val="1"/>
      <charset val="238"/>
    </font>
    <font>
      <sz val="10"/>
      <color indexed="8"/>
      <name val="Times New Roman"/>
      <family val="1"/>
      <charset val="238"/>
    </font>
    <font>
      <sz val="9"/>
      <color indexed="8"/>
      <name val="Times New Roman"/>
      <family val="1"/>
      <charset val="238"/>
    </font>
    <font>
      <sz val="8"/>
      <color indexed="8"/>
      <name val="Times New Roman"/>
      <family val="1"/>
      <charset val="238"/>
    </font>
    <font>
      <sz val="11"/>
      <color indexed="8"/>
      <name val="Times New Roman"/>
      <family val="1"/>
      <charset val="238"/>
    </font>
    <font>
      <b/>
      <sz val="9"/>
      <color indexed="8"/>
      <name val="Times New Roman"/>
      <family val="1"/>
      <charset val="238"/>
    </font>
    <font>
      <sz val="10"/>
      <color theme="1"/>
      <name val="Times New Roman"/>
      <family val="1"/>
      <charset val="238"/>
    </font>
    <font>
      <b/>
      <sz val="12"/>
      <color indexed="8"/>
      <name val="Times New Roman"/>
      <family val="1"/>
      <charset val="238"/>
    </font>
    <font>
      <sz val="12"/>
      <color indexed="8"/>
      <name val="Times New Roman"/>
      <family val="1"/>
      <charset val="238"/>
    </font>
  </fonts>
  <fills count="7">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theme="6"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310">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4" fillId="0" borderId="0" xfId="0" applyFont="1" applyProtection="1">
      <protection locked="0"/>
    </xf>
    <xf numFmtId="0" fontId="6" fillId="0" borderId="0" xfId="0" applyFont="1" applyProtection="1">
      <protection locked="0"/>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0" borderId="1" xfId="0" applyFont="1" applyBorder="1" applyAlignment="1" applyProtection="1">
      <alignment horizontal="left" vertical="center"/>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1"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3" borderId="1" xfId="0" applyNumberFormat="1"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1" fillId="3"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vertical="center"/>
    </xf>
    <xf numFmtId="1" fontId="2" fillId="3" borderId="1" xfId="0" applyNumberFormat="1" applyFont="1" applyFill="1" applyBorder="1" applyAlignment="1" applyProtection="1">
      <alignment horizontal="center" vertical="center"/>
    </xf>
    <xf numFmtId="1" fontId="10" fillId="3" borderId="1" xfId="0" applyNumberFormat="1" applyFont="1" applyFill="1" applyBorder="1" applyAlignment="1" applyProtection="1">
      <alignment horizontal="center" vertical="center"/>
    </xf>
    <xf numFmtId="0" fontId="2" fillId="3" borderId="3" xfId="0" applyFont="1" applyFill="1" applyBorder="1" applyAlignment="1" applyProtection="1">
      <alignment horizontal="center" vertical="center"/>
      <protection locked="0"/>
    </xf>
    <xf numFmtId="0" fontId="12" fillId="0" borderId="0" xfId="0" applyFont="1" applyProtection="1">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1" fillId="0" borderId="0" xfId="0" applyFont="1" applyProtection="1">
      <protection locked="0"/>
    </xf>
    <xf numFmtId="0" fontId="2" fillId="0" borderId="1" xfId="0" applyFont="1" applyBorder="1" applyAlignment="1" applyProtection="1">
      <alignment horizontal="center" vertical="center" wrapText="1"/>
    </xf>
    <xf numFmtId="0" fontId="7" fillId="0" borderId="11" xfId="0" applyFont="1" applyBorder="1" applyAlignment="1">
      <alignment horizontal="left" vertical="center" wrapText="1"/>
    </xf>
    <xf numFmtId="0" fontId="7" fillId="0" borderId="7" xfId="0" applyFont="1" applyBorder="1" applyAlignment="1">
      <alignment horizontal="left" vertical="center" wrapText="1"/>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1" fontId="7" fillId="0" borderId="5" xfId="0" applyNumberFormat="1" applyFont="1" applyBorder="1" applyAlignment="1">
      <alignment horizontal="center" vertical="center"/>
    </xf>
    <xf numFmtId="1" fontId="7" fillId="0" borderId="5" xfId="0" applyNumberFormat="1" applyFont="1" applyBorder="1" applyAlignment="1">
      <alignment horizontal="center"/>
    </xf>
    <xf numFmtId="0" fontId="2"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10" fillId="0" borderId="1" xfId="0"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22" fillId="0" borderId="1" xfId="0" applyFont="1" applyBorder="1" applyAlignment="1">
      <alignment horizontal="center" wrapText="1"/>
    </xf>
    <xf numFmtId="0" fontId="16" fillId="0" borderId="1" xfId="0" applyFont="1" applyFill="1" applyBorder="1" applyAlignment="1" applyProtection="1">
      <alignment horizontal="center" vertical="center"/>
      <protection locked="0"/>
    </xf>
    <xf numFmtId="0" fontId="16"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22" fillId="0" borderId="1" xfId="0" applyFont="1" applyBorder="1" applyAlignment="1">
      <alignment horizontal="center" vertical="center" wrapText="1"/>
    </xf>
    <xf numFmtId="2" fontId="16" fillId="0" borderId="1" xfId="0" applyNumberFormat="1" applyFont="1" applyFill="1" applyBorder="1" applyAlignment="1" applyProtection="1">
      <alignment horizontal="center" vertical="center"/>
      <protection locked="0"/>
    </xf>
    <xf numFmtId="0" fontId="17" fillId="0" borderId="1" xfId="0" applyFont="1" applyFill="1" applyBorder="1" applyAlignment="1">
      <alignment vertical="top" wrapText="1"/>
    </xf>
    <xf numFmtId="0" fontId="10" fillId="0" borderId="12" xfId="0" applyFont="1" applyFill="1" applyBorder="1" applyAlignment="1" applyProtection="1">
      <alignment horizontal="center" vertical="center"/>
    </xf>
    <xf numFmtId="0" fontId="19" fillId="0" borderId="1" xfId="0" applyFont="1" applyBorder="1" applyAlignment="1">
      <alignment horizontal="center" vertical="top" wrapText="1"/>
    </xf>
    <xf numFmtId="1" fontId="16" fillId="0" borderId="1" xfId="0" applyNumberFormat="1" applyFont="1" applyFill="1" applyBorder="1" applyAlignment="1" applyProtection="1">
      <alignment horizontal="center" vertical="center"/>
    </xf>
    <xf numFmtId="1" fontId="16" fillId="0" borderId="1" xfId="0" applyNumberFormat="1" applyFont="1" applyFill="1" applyBorder="1" applyAlignment="1" applyProtection="1">
      <alignment horizontal="center" vertical="center"/>
      <protection locked="0"/>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1" fontId="17" fillId="0" borderId="1" xfId="0" applyNumberFormat="1" applyFont="1" applyFill="1" applyBorder="1" applyAlignment="1" applyProtection="1">
      <alignment horizontal="center" vertical="center"/>
    </xf>
    <xf numFmtId="1" fontId="17" fillId="0" borderId="1" xfId="0" applyNumberFormat="1" applyFont="1" applyFill="1" applyBorder="1" applyAlignment="1" applyProtection="1">
      <alignment horizontal="center" vertical="center"/>
      <protection locked="0"/>
    </xf>
    <xf numFmtId="0" fontId="24" fillId="0" borderId="11" xfId="0" applyFont="1" applyBorder="1" applyAlignment="1">
      <alignment horizontal="left" vertical="center" wrapText="1"/>
    </xf>
    <xf numFmtId="1" fontId="24" fillId="0" borderId="5" xfId="0" applyNumberFormat="1" applyFont="1" applyBorder="1" applyAlignment="1">
      <alignment horizontal="center" vertical="center"/>
    </xf>
    <xf numFmtId="0" fontId="19" fillId="0" borderId="1" xfId="0" applyFont="1" applyBorder="1" applyAlignment="1">
      <alignment vertical="top" wrapText="1"/>
    </xf>
    <xf numFmtId="1" fontId="16" fillId="0" borderId="1" xfId="0" applyNumberFormat="1" applyFont="1" applyFill="1" applyBorder="1" applyAlignment="1" applyProtection="1">
      <alignment horizontal="center" vertical="center" wrapText="1"/>
      <protection locked="0"/>
    </xf>
    <xf numFmtId="0" fontId="19" fillId="0" borderId="1" xfId="0" applyFont="1" applyBorder="1" applyAlignment="1">
      <alignment vertical="center" wrapText="1"/>
    </xf>
    <xf numFmtId="1" fontId="10" fillId="0" borderId="1" xfId="0" applyNumberFormat="1" applyFont="1" applyFill="1" applyBorder="1" applyAlignment="1" applyProtection="1">
      <alignment horizontal="center" vertical="center"/>
    </xf>
    <xf numFmtId="0" fontId="17" fillId="0" borderId="1" xfId="0" applyFont="1" applyBorder="1" applyAlignment="1">
      <alignment vertical="top" wrapText="1"/>
    </xf>
    <xf numFmtId="0" fontId="17" fillId="0" borderId="1" xfId="0" applyFont="1" applyBorder="1" applyAlignment="1">
      <alignment wrapText="1"/>
    </xf>
    <xf numFmtId="1" fontId="16" fillId="0" borderId="1" xfId="0" applyNumberFormat="1" applyFont="1" applyFill="1" applyBorder="1" applyAlignment="1" applyProtection="1">
      <alignment horizontal="center"/>
    </xf>
    <xf numFmtId="1" fontId="16" fillId="0" borderId="1" xfId="0" applyNumberFormat="1" applyFont="1" applyFill="1" applyBorder="1" applyAlignment="1" applyProtection="1">
      <alignment horizontal="center"/>
      <protection locked="0"/>
    </xf>
    <xf numFmtId="1" fontId="16" fillId="0" borderId="1" xfId="0" applyNumberFormat="1" applyFont="1" applyFill="1" applyBorder="1" applyAlignment="1" applyProtection="1">
      <alignment horizontal="center" vertical="center" wrapText="1"/>
    </xf>
    <xf numFmtId="0" fontId="1" fillId="3" borderId="1" xfId="0" applyFont="1" applyFill="1" applyBorder="1" applyAlignment="1" applyProtection="1">
      <alignment horizontal="left" vertical="center" wrapText="1"/>
      <protection locked="0"/>
    </xf>
    <xf numFmtId="0" fontId="19" fillId="3" borderId="0" xfId="0" applyFont="1" applyFill="1"/>
    <xf numFmtId="0" fontId="19" fillId="3" borderId="1" xfId="0" applyFont="1" applyFill="1" applyBorder="1" applyAlignment="1">
      <alignment horizontal="center" wrapText="1"/>
    </xf>
    <xf numFmtId="0" fontId="22" fillId="3" borderId="1" xfId="0" applyFont="1" applyFill="1" applyBorder="1" applyAlignment="1">
      <alignment horizontal="center" wrapText="1"/>
    </xf>
    <xf numFmtId="2" fontId="16" fillId="3" borderId="6" xfId="0" applyNumberFormat="1" applyFont="1" applyFill="1" applyBorder="1" applyAlignment="1" applyProtection="1">
      <alignment horizontal="center" vertical="center"/>
      <protection locked="0"/>
    </xf>
    <xf numFmtId="0" fontId="16" fillId="3" borderId="1" xfId="0" applyFont="1" applyFill="1" applyBorder="1" applyAlignment="1" applyProtection="1">
      <alignment horizontal="center" vertical="center"/>
      <protection locked="0"/>
    </xf>
    <xf numFmtId="0" fontId="16" fillId="3"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xf>
    <xf numFmtId="0" fontId="10" fillId="3" borderId="6" xfId="0" applyFont="1" applyFill="1" applyBorder="1" applyAlignment="1" applyProtection="1">
      <alignment horizontal="center" vertical="center"/>
    </xf>
    <xf numFmtId="0" fontId="1" fillId="3" borderId="0" xfId="0" applyFont="1" applyFill="1" applyProtection="1">
      <protection locked="0"/>
    </xf>
    <xf numFmtId="0" fontId="10" fillId="3" borderId="1" xfId="0" applyFont="1" applyFill="1" applyBorder="1" applyAlignment="1" applyProtection="1">
      <alignment horizontal="center" vertical="center" wrapText="1"/>
      <protection locked="0"/>
    </xf>
    <xf numFmtId="0" fontId="19" fillId="3" borderId="1" xfId="0" applyFont="1" applyFill="1" applyBorder="1" applyAlignment="1">
      <alignment horizontal="center" vertical="center" wrapText="1"/>
    </xf>
    <xf numFmtId="0" fontId="22" fillId="3" borderId="1" xfId="0" applyFont="1" applyFill="1" applyBorder="1" applyAlignment="1">
      <alignment horizontal="center" vertical="center" wrapText="1"/>
    </xf>
    <xf numFmtId="2" fontId="16" fillId="3" borderId="1" xfId="0" applyNumberFormat="1" applyFont="1" applyFill="1" applyBorder="1" applyAlignment="1" applyProtection="1">
      <alignment horizontal="center" vertical="center"/>
      <protection locked="0"/>
    </xf>
    <xf numFmtId="0" fontId="20" fillId="3" borderId="1" xfId="0" applyFont="1" applyFill="1" applyBorder="1" applyAlignment="1">
      <alignment vertical="top" wrapText="1"/>
    </xf>
    <xf numFmtId="0" fontId="19" fillId="3" borderId="1" xfId="0" applyFont="1" applyFill="1" applyBorder="1" applyAlignment="1">
      <alignment horizontal="center" vertical="top" wrapText="1"/>
    </xf>
    <xf numFmtId="1" fontId="16" fillId="3" borderId="1" xfId="0" applyNumberFormat="1" applyFont="1" applyFill="1" applyBorder="1" applyAlignment="1" applyProtection="1">
      <alignment horizontal="center" vertical="center"/>
    </xf>
    <xf numFmtId="1" fontId="16" fillId="3" borderId="1" xfId="0" applyNumberFormat="1" applyFont="1" applyFill="1" applyBorder="1" applyAlignment="1" applyProtection="1">
      <alignment horizontal="center" vertical="center"/>
      <protection locked="0"/>
    </xf>
    <xf numFmtId="0" fontId="20" fillId="3" borderId="1" xfId="0" applyFont="1" applyFill="1" applyBorder="1" applyAlignment="1">
      <alignment horizontal="center" vertical="center" wrapText="1"/>
    </xf>
    <xf numFmtId="0" fontId="1" fillId="3" borderId="3" xfId="0" applyFont="1" applyFill="1" applyBorder="1" applyAlignment="1" applyProtection="1">
      <alignment horizontal="center" vertical="center"/>
      <protection locked="0"/>
    </xf>
    <xf numFmtId="0" fontId="2" fillId="3" borderId="0" xfId="0" applyFont="1" applyFill="1" applyBorder="1" applyAlignment="1" applyProtection="1">
      <alignment horizontal="left" vertical="center" wrapText="1"/>
      <protection locked="0"/>
    </xf>
    <xf numFmtId="1" fontId="2" fillId="3" borderId="0" xfId="0" applyNumberFormat="1" applyFont="1" applyFill="1" applyBorder="1" applyAlignment="1" applyProtection="1">
      <alignment horizontal="center" vertical="center"/>
      <protection locked="0"/>
    </xf>
    <xf numFmtId="1" fontId="2" fillId="3" borderId="0" xfId="0" applyNumberFormat="1" applyFont="1" applyFill="1" applyBorder="1" applyAlignment="1" applyProtection="1">
      <alignment horizontal="center"/>
      <protection locked="0"/>
    </xf>
    <xf numFmtId="2" fontId="1" fillId="3" borderId="0" xfId="0" applyNumberFormat="1" applyFont="1" applyFill="1" applyBorder="1" applyAlignment="1" applyProtection="1">
      <alignment horizontal="center" vertical="center"/>
      <protection locked="0"/>
    </xf>
    <xf numFmtId="0" fontId="1" fillId="3" borderId="0" xfId="0" applyFont="1" applyFill="1" applyAlignment="1" applyProtection="1">
      <alignment vertical="center" wrapText="1"/>
      <protection locked="0"/>
    </xf>
    <xf numFmtId="0" fontId="1" fillId="3" borderId="0" xfId="0" applyFont="1" applyFill="1" applyAlignment="1" applyProtection="1">
      <alignment vertical="center"/>
      <protection locked="0"/>
    </xf>
    <xf numFmtId="0" fontId="1" fillId="3" borderId="0"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wrapText="1"/>
      <protection locked="0"/>
    </xf>
    <xf numFmtId="49" fontId="1" fillId="6" borderId="1" xfId="0" applyNumberFormat="1" applyFont="1" applyFill="1" applyBorder="1" applyAlignment="1" applyProtection="1">
      <alignment horizontal="center" vertical="center" wrapText="1"/>
      <protection locked="0"/>
    </xf>
    <xf numFmtId="0" fontId="24" fillId="0" borderId="7" xfId="0" applyFont="1" applyBorder="1" applyAlignment="1">
      <alignment horizontal="center" vertical="center" wrapText="1"/>
    </xf>
    <xf numFmtId="1" fontId="24" fillId="0" borderId="5" xfId="0" applyNumberFormat="1" applyFont="1" applyBorder="1" applyAlignment="1">
      <alignment horizontal="center"/>
    </xf>
    <xf numFmtId="0" fontId="7" fillId="3" borderId="3" xfId="0" applyFont="1" applyFill="1" applyBorder="1" applyAlignment="1" applyProtection="1">
      <alignment horizontal="center" vertical="center"/>
      <protection locked="0"/>
    </xf>
    <xf numFmtId="1" fontId="17" fillId="0" borderId="1" xfId="0" applyNumberFormat="1" applyFont="1" applyFill="1" applyBorder="1" applyAlignment="1" applyProtection="1">
      <alignment horizontal="left" vertical="center" wrapText="1"/>
      <protection locked="0"/>
    </xf>
    <xf numFmtId="0" fontId="24" fillId="0" borderId="5" xfId="0" applyFont="1" applyBorder="1" applyAlignment="1">
      <alignment horizontal="left" vertical="center" wrapText="1"/>
    </xf>
    <xf numFmtId="0" fontId="7" fillId="0" borderId="5"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7" fillId="0" borderId="9" xfId="0" applyFont="1" applyBorder="1" applyAlignment="1">
      <alignment horizontal="left" vertical="center" wrapText="1"/>
    </xf>
    <xf numFmtId="0" fontId="7" fillId="0" borderId="4"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2" fontId="8" fillId="0" borderId="9" xfId="0" applyNumberFormat="1" applyFont="1" applyBorder="1" applyAlignment="1">
      <alignment horizontal="center" vertical="center"/>
    </xf>
    <xf numFmtId="2" fontId="8" fillId="0" borderId="4"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1" fontId="7" fillId="0" borderId="2" xfId="0" applyNumberFormat="1" applyFont="1" applyBorder="1" applyAlignment="1">
      <alignment horizontal="center" vertical="center"/>
    </xf>
    <xf numFmtId="1" fontId="7" fillId="0" borderId="5" xfId="0" applyNumberFormat="1" applyFont="1" applyBorder="1" applyAlignment="1">
      <alignment horizontal="center" vertical="center"/>
    </xf>
    <xf numFmtId="1" fontId="7" fillId="0" borderId="6" xfId="0" applyNumberFormat="1" applyFont="1" applyBorder="1" applyAlignment="1">
      <alignment horizontal="center" vertical="center"/>
    </xf>
    <xf numFmtId="1" fontId="7" fillId="0" borderId="2" xfId="0" applyNumberFormat="1" applyFont="1" applyBorder="1" applyAlignment="1">
      <alignment horizontal="center"/>
    </xf>
    <xf numFmtId="1" fontId="7" fillId="0" borderId="5" xfId="0" applyNumberFormat="1" applyFont="1" applyBorder="1" applyAlignment="1">
      <alignment horizontal="center"/>
    </xf>
    <xf numFmtId="1" fontId="7" fillId="0" borderId="6" xfId="0" applyNumberFormat="1" applyFont="1" applyBorder="1" applyAlignment="1">
      <alignment horizontal="center"/>
    </xf>
    <xf numFmtId="1" fontId="16" fillId="0" borderId="1" xfId="0" applyNumberFormat="1" applyFont="1" applyFill="1" applyBorder="1" applyAlignment="1" applyProtection="1">
      <alignment horizontal="left" vertical="center"/>
      <protection locked="0"/>
    </xf>
    <xf numFmtId="0" fontId="10" fillId="0" borderId="2"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23" fillId="6" borderId="2" xfId="0" applyFont="1" applyFill="1" applyBorder="1" applyAlignment="1">
      <alignment horizontal="center" vertical="top" wrapText="1"/>
    </xf>
    <xf numFmtId="0" fontId="20" fillId="6" borderId="5" xfId="0" applyFont="1" applyFill="1" applyBorder="1" applyAlignment="1">
      <alignment horizontal="center" vertical="top" wrapText="1"/>
    </xf>
    <xf numFmtId="0" fontId="20" fillId="6" borderId="6" xfId="0" applyFont="1" applyFill="1" applyBorder="1" applyAlignment="1">
      <alignment horizontal="center" vertical="top" wrapText="1"/>
    </xf>
    <xf numFmtId="0" fontId="2" fillId="6" borderId="5" xfId="0" applyFont="1" applyFill="1" applyBorder="1" applyAlignment="1" applyProtection="1">
      <alignment horizontal="center" vertical="center"/>
      <protection locked="0"/>
    </xf>
    <xf numFmtId="0" fontId="18" fillId="0" borderId="4"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1"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1" fillId="2" borderId="14" xfId="0" applyFont="1" applyFill="1" applyBorder="1" applyAlignment="1" applyProtection="1">
      <alignment wrapText="1"/>
    </xf>
    <xf numFmtId="0" fontId="1" fillId="2" borderId="0" xfId="0" applyFont="1" applyFill="1" applyBorder="1" applyAlignment="1" applyProtection="1">
      <alignment wrapText="1"/>
    </xf>
    <xf numFmtId="0" fontId="1" fillId="0" borderId="0" xfId="0" applyFont="1" applyAlignment="1" applyProtection="1">
      <alignment wrapText="1"/>
    </xf>
    <xf numFmtId="0" fontId="1" fillId="5" borderId="14" xfId="0" applyFont="1" applyFill="1" applyBorder="1" applyAlignment="1" applyProtection="1">
      <alignment vertical="center" wrapText="1"/>
      <protection locked="0"/>
    </xf>
    <xf numFmtId="0" fontId="1" fillId="5" borderId="0" xfId="0" applyFont="1" applyFill="1" applyBorder="1" applyAlignment="1" applyProtection="1">
      <alignment vertical="center" wrapText="1"/>
      <protection locked="0"/>
    </xf>
    <xf numFmtId="0" fontId="1" fillId="5" borderId="14" xfId="0" applyFont="1" applyFill="1" applyBorder="1" applyAlignment="1" applyProtection="1">
      <alignment vertical="top" wrapText="1"/>
      <protection locked="0"/>
    </xf>
    <xf numFmtId="0" fontId="1" fillId="5" borderId="0" xfId="0" applyFont="1" applyFill="1" applyBorder="1" applyAlignment="1" applyProtection="1">
      <alignment vertical="top" wrapText="1"/>
      <protection locked="0"/>
    </xf>
    <xf numFmtId="0" fontId="1" fillId="5" borderId="15" xfId="0" applyFont="1" applyFill="1" applyBorder="1" applyAlignment="1" applyProtection="1">
      <alignment vertical="top" wrapText="1"/>
      <protection locked="0"/>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18" fillId="6" borderId="2" xfId="0" applyFont="1" applyFill="1" applyBorder="1" applyAlignment="1" applyProtection="1">
      <alignment horizontal="center" vertical="center"/>
    </xf>
    <xf numFmtId="0" fontId="1" fillId="6" borderId="5" xfId="0" applyFont="1" applyFill="1" applyBorder="1" applyAlignment="1" applyProtection="1">
      <alignment horizontal="center" vertical="center"/>
    </xf>
    <xf numFmtId="0" fontId="1" fillId="6" borderId="6" xfId="0" applyFont="1" applyFill="1" applyBorder="1" applyAlignment="1" applyProtection="1">
      <alignment horizontal="center" vertical="center"/>
    </xf>
    <xf numFmtId="1" fontId="16" fillId="0" borderId="2" xfId="0" applyNumberFormat="1" applyFont="1" applyFill="1" applyBorder="1" applyAlignment="1" applyProtection="1">
      <alignment horizontal="left" vertical="center"/>
      <protection locked="0"/>
    </xf>
    <xf numFmtId="1" fontId="16" fillId="0" borderId="5" xfId="0" applyNumberFormat="1" applyFont="1" applyFill="1" applyBorder="1" applyAlignment="1" applyProtection="1">
      <alignment horizontal="left" vertical="center"/>
      <protection locked="0"/>
    </xf>
    <xf numFmtId="1" fontId="16" fillId="0" borderId="6" xfId="0" applyNumberFormat="1" applyFont="1" applyFill="1" applyBorder="1" applyAlignment="1" applyProtection="1">
      <alignment horizontal="left" vertical="center"/>
      <protection locked="0"/>
    </xf>
    <xf numFmtId="1" fontId="16" fillId="0" borderId="1" xfId="0" applyNumberFormat="1" applyFont="1" applyFill="1" applyBorder="1" applyAlignment="1" applyProtection="1">
      <alignment horizontal="left"/>
      <protection locked="0"/>
    </xf>
    <xf numFmtId="1" fontId="16" fillId="0" borderId="1" xfId="0" applyNumberFormat="1" applyFont="1" applyFill="1" applyBorder="1" applyAlignment="1" applyProtection="1">
      <alignment horizontal="left" vertical="center" wrapText="1"/>
      <protection locked="0"/>
    </xf>
    <xf numFmtId="1" fontId="16" fillId="0" borderId="2" xfId="0" applyNumberFormat="1" applyFont="1" applyFill="1" applyBorder="1" applyAlignment="1" applyProtection="1">
      <alignment horizontal="left" vertical="center" wrapText="1"/>
      <protection locked="0"/>
    </xf>
    <xf numFmtId="1" fontId="16" fillId="0" borderId="5" xfId="0" applyNumberFormat="1" applyFont="1" applyFill="1" applyBorder="1" applyAlignment="1" applyProtection="1">
      <alignment horizontal="left" vertical="center" wrapText="1"/>
      <protection locked="0"/>
    </xf>
    <xf numFmtId="1" fontId="16" fillId="0" borderId="6" xfId="0" applyNumberFormat="1" applyFont="1" applyFill="1" applyBorder="1" applyAlignment="1" applyProtection="1">
      <alignment horizontal="left" vertical="center" wrapText="1"/>
      <protection locked="0"/>
    </xf>
    <xf numFmtId="1" fontId="2" fillId="6" borderId="2" xfId="0" applyNumberFormat="1" applyFont="1" applyFill="1" applyBorder="1" applyAlignment="1" applyProtection="1">
      <alignment horizontal="center" vertical="center"/>
      <protection locked="0"/>
    </xf>
    <xf numFmtId="1" fontId="2" fillId="6" borderId="5" xfId="0" applyNumberFormat="1" applyFont="1" applyFill="1" applyBorder="1" applyAlignment="1" applyProtection="1">
      <alignment horizontal="center" vertical="center"/>
      <protection locked="0"/>
    </xf>
    <xf numFmtId="1" fontId="2" fillId="6" borderId="6" xfId="0" applyNumberFormat="1" applyFont="1" applyFill="1" applyBorder="1" applyAlignment="1" applyProtection="1">
      <alignment horizontal="center" vertical="center"/>
      <protection locked="0"/>
    </xf>
    <xf numFmtId="1" fontId="16" fillId="3" borderId="1" xfId="0" applyNumberFormat="1"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2" fillId="0" borderId="0" xfId="0" applyFont="1" applyProtection="1">
      <protection locked="0"/>
    </xf>
    <xf numFmtId="0" fontId="2" fillId="6" borderId="0" xfId="0" applyFont="1" applyFill="1" applyAlignment="1" applyProtection="1">
      <alignment horizontal="left" vertical="center" wrapText="1"/>
      <protection locked="0"/>
    </xf>
    <xf numFmtId="0" fontId="3"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6" fillId="3" borderId="1" xfId="0" applyFont="1" applyFill="1" applyBorder="1" applyProtection="1">
      <protection locked="0"/>
    </xf>
    <xf numFmtId="0" fontId="16" fillId="3" borderId="5" xfId="0" applyFont="1" applyFill="1" applyBorder="1" applyAlignment="1" applyProtection="1">
      <alignment horizontal="left" vertical="center"/>
      <protection locked="0"/>
    </xf>
    <xf numFmtId="0" fontId="10" fillId="3" borderId="2" xfId="0" applyFont="1" applyFill="1" applyBorder="1" applyAlignment="1" applyProtection="1">
      <alignment horizontal="center" vertical="center"/>
    </xf>
    <xf numFmtId="0" fontId="10" fillId="3" borderId="5" xfId="0" applyFont="1" applyFill="1" applyBorder="1" applyAlignment="1" applyProtection="1">
      <alignment horizontal="center" vertical="center"/>
    </xf>
    <xf numFmtId="0" fontId="1" fillId="0" borderId="0" xfId="0" applyFont="1" applyAlignment="1" applyProtection="1">
      <alignment vertical="center"/>
      <protection locked="0"/>
    </xf>
    <xf numFmtId="0" fontId="10" fillId="0" borderId="1" xfId="0" applyFont="1" applyFill="1" applyBorder="1" applyAlignment="1" applyProtection="1">
      <alignment horizontal="center" vertical="center"/>
      <protection locked="0"/>
    </xf>
    <xf numFmtId="0" fontId="26" fillId="6" borderId="0" xfId="0" applyFont="1" applyFill="1" applyAlignment="1" applyProtection="1">
      <alignment horizontal="left" vertical="center" wrapText="1"/>
      <protection locked="0"/>
    </xf>
    <xf numFmtId="0" fontId="1" fillId="6" borderId="0" xfId="0" applyFont="1" applyFill="1" applyAlignment="1" applyProtection="1">
      <alignment horizontal="left" vertical="center" wrapText="1"/>
      <protection locked="0"/>
    </xf>
    <xf numFmtId="0" fontId="1" fillId="6" borderId="2" xfId="0" applyFont="1" applyFill="1" applyBorder="1" applyAlignment="1" applyProtection="1">
      <alignment horizontal="center" vertical="center" wrapText="1"/>
      <protection locked="0"/>
    </xf>
    <xf numFmtId="0" fontId="1" fillId="6" borderId="5" xfId="0" applyFont="1" applyFill="1" applyBorder="1" applyAlignment="1" applyProtection="1">
      <alignment horizontal="center" vertical="center" wrapText="1"/>
      <protection locked="0"/>
    </xf>
    <xf numFmtId="0" fontId="1" fillId="6"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25" fillId="6" borderId="0" xfId="0" applyFont="1" applyFill="1" applyAlignment="1" applyProtection="1">
      <alignment vertical="center" wrapText="1"/>
      <protection locked="0"/>
    </xf>
    <xf numFmtId="0" fontId="1" fillId="6" borderId="0" xfId="0" applyFont="1" applyFill="1" applyAlignment="1" applyProtection="1">
      <alignment vertical="center" wrapText="1"/>
      <protection locked="0"/>
    </xf>
    <xf numFmtId="0" fontId="1" fillId="6" borderId="0" xfId="0" applyFont="1" applyFill="1" applyAlignment="1" applyProtection="1">
      <alignment vertical="center"/>
      <protection locked="0"/>
    </xf>
    <xf numFmtId="0" fontId="16" fillId="0" borderId="5"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wrapText="1"/>
      <protection locked="0"/>
    </xf>
    <xf numFmtId="0" fontId="2" fillId="3" borderId="12"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19" fillId="0" borderId="0" xfId="0" applyFont="1" applyAlignment="1" applyProtection="1">
      <alignment vertical="center" wrapText="1"/>
      <protection locked="0"/>
    </xf>
    <xf numFmtId="0" fontId="1" fillId="0" borderId="0" xfId="0" applyFont="1" applyAlignment="1" applyProtection="1">
      <alignment vertical="center" wrapText="1"/>
      <protection locked="0"/>
    </xf>
    <xf numFmtId="0" fontId="10" fillId="0" borderId="1" xfId="0" applyFont="1" applyFill="1" applyBorder="1" applyAlignment="1" applyProtection="1">
      <alignment horizontal="center" vertical="center" wrapText="1"/>
      <protection locked="0"/>
    </xf>
    <xf numFmtId="0" fontId="2" fillId="0" borderId="0" xfId="0" applyFont="1" applyAlignment="1" applyProtection="1">
      <alignment vertical="top" wrapText="1"/>
      <protection locked="0"/>
    </xf>
    <xf numFmtId="0" fontId="1" fillId="0" borderId="0" xfId="0" applyFont="1" applyAlignment="1" applyProtection="1">
      <alignment vertical="top" wrapText="1"/>
      <protection locked="0"/>
    </xf>
    <xf numFmtId="0" fontId="2" fillId="0" borderId="7" xfId="0" applyFont="1" applyBorder="1" applyProtection="1">
      <protection locked="0"/>
    </xf>
    <xf numFmtId="0" fontId="2" fillId="0" borderId="13" xfId="0" applyFont="1" applyBorder="1" applyAlignment="1" applyProtection="1">
      <alignment horizontal="center" vertical="center" wrapText="1"/>
      <protection locked="0"/>
    </xf>
    <xf numFmtId="0" fontId="16" fillId="0" borderId="1" xfId="0" applyFont="1" applyFill="1" applyBorder="1" applyProtection="1">
      <protection locked="0"/>
    </xf>
    <xf numFmtId="0" fontId="10" fillId="0" borderId="6"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12" xfId="0" applyFont="1" applyFill="1" applyBorder="1" applyAlignment="1" applyProtection="1">
      <alignment horizontal="center" vertical="center"/>
      <protection locked="0"/>
    </xf>
    <xf numFmtId="1" fontId="16" fillId="3" borderId="1" xfId="0" applyNumberFormat="1" applyFont="1" applyFill="1" applyBorder="1" applyAlignment="1" applyProtection="1">
      <alignment horizontal="center" vertical="center"/>
      <protection locked="0"/>
    </xf>
    <xf numFmtId="0" fontId="10" fillId="0" borderId="9"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10" fillId="0" borderId="11" xfId="0" applyFont="1" applyFill="1" applyBorder="1" applyAlignment="1" applyProtection="1">
      <alignment horizontal="center" vertical="center"/>
      <protection locked="0"/>
    </xf>
    <xf numFmtId="0" fontId="10" fillId="0" borderId="7" xfId="0" applyFont="1" applyFill="1" applyBorder="1" applyAlignment="1" applyProtection="1">
      <alignment horizontal="center" vertical="center"/>
      <protection locked="0"/>
    </xf>
    <xf numFmtId="0" fontId="10" fillId="0" borderId="1" xfId="0" applyFont="1" applyFill="1" applyBorder="1" applyAlignment="1" applyProtection="1">
      <alignment horizontal="left" vertical="center" wrapText="1"/>
    </xf>
    <xf numFmtId="0" fontId="1" fillId="0" borderId="9"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10" xfId="0"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0" fontId="18" fillId="6" borderId="9" xfId="0" applyFont="1" applyFill="1" applyBorder="1" applyAlignment="1" applyProtection="1">
      <alignment horizontal="center" vertical="center"/>
    </xf>
    <xf numFmtId="0" fontId="1" fillId="6" borderId="4" xfId="0" applyFont="1" applyFill="1" applyBorder="1" applyAlignment="1" applyProtection="1">
      <alignment horizontal="center" vertical="center"/>
    </xf>
    <xf numFmtId="0" fontId="1" fillId="6" borderId="10" xfId="0" applyFont="1" applyFill="1" applyBorder="1" applyAlignment="1" applyProtection="1">
      <alignment horizontal="center" vertical="center"/>
    </xf>
    <xf numFmtId="0" fontId="1" fillId="6" borderId="11" xfId="0" applyFont="1" applyFill="1" applyBorder="1" applyAlignment="1" applyProtection="1">
      <alignment horizontal="center" vertical="center"/>
    </xf>
    <xf numFmtId="0" fontId="1" fillId="6" borderId="7" xfId="0" applyFont="1" applyFill="1" applyBorder="1" applyAlignment="1" applyProtection="1">
      <alignment horizontal="center" vertical="center"/>
    </xf>
    <xf numFmtId="0" fontId="1" fillId="6" borderId="8" xfId="0" applyFont="1" applyFill="1" applyBorder="1" applyAlignment="1" applyProtection="1">
      <alignment horizontal="center" vertical="center"/>
    </xf>
    <xf numFmtId="1" fontId="2" fillId="3" borderId="2" xfId="0" applyNumberFormat="1" applyFont="1" applyFill="1" applyBorder="1" applyAlignment="1" applyProtection="1">
      <alignment horizontal="center" vertical="center"/>
    </xf>
    <xf numFmtId="1" fontId="2" fillId="3" borderId="5" xfId="0" applyNumberFormat="1" applyFont="1" applyFill="1" applyBorder="1" applyAlignment="1" applyProtection="1">
      <alignment horizontal="center" vertical="center"/>
    </xf>
    <xf numFmtId="1" fontId="2" fillId="3" borderId="6" xfId="0" applyNumberFormat="1" applyFont="1" applyFill="1" applyBorder="1" applyAlignment="1" applyProtection="1">
      <alignment horizontal="center" vertical="center"/>
    </xf>
    <xf numFmtId="1" fontId="2" fillId="3" borderId="2" xfId="0" applyNumberFormat="1" applyFont="1" applyFill="1" applyBorder="1" applyAlignment="1" applyProtection="1">
      <alignment horizontal="center"/>
    </xf>
    <xf numFmtId="1" fontId="2" fillId="3" borderId="5" xfId="0" applyNumberFormat="1" applyFont="1" applyFill="1" applyBorder="1" applyAlignment="1" applyProtection="1">
      <alignment horizontal="center"/>
    </xf>
    <xf numFmtId="1" fontId="2" fillId="3" borderId="6" xfId="0" applyNumberFormat="1" applyFont="1" applyFill="1" applyBorder="1" applyAlignment="1" applyProtection="1">
      <alignment horizontal="center"/>
    </xf>
    <xf numFmtId="2" fontId="1" fillId="3" borderId="9" xfId="0" applyNumberFormat="1" applyFont="1" applyFill="1" applyBorder="1" applyAlignment="1" applyProtection="1">
      <alignment horizontal="center" vertical="center"/>
    </xf>
    <xf numFmtId="2" fontId="1" fillId="3" borderId="4" xfId="0" applyNumberFormat="1" applyFont="1" applyFill="1" applyBorder="1" applyAlignment="1" applyProtection="1">
      <alignment horizontal="center" vertical="center"/>
    </xf>
    <xf numFmtId="2" fontId="1" fillId="3" borderId="10" xfId="0" applyNumberFormat="1" applyFont="1" applyFill="1" applyBorder="1" applyAlignment="1" applyProtection="1">
      <alignment horizontal="center" vertical="center"/>
    </xf>
    <xf numFmtId="2" fontId="1" fillId="3" borderId="11" xfId="0" applyNumberFormat="1" applyFont="1" applyFill="1" applyBorder="1" applyAlignment="1" applyProtection="1">
      <alignment horizontal="center" vertical="center"/>
    </xf>
    <xf numFmtId="2" fontId="1" fillId="3" borderId="7" xfId="0" applyNumberFormat="1" applyFont="1" applyFill="1" applyBorder="1" applyAlignment="1" applyProtection="1">
      <alignment horizontal="center" vertical="center"/>
    </xf>
    <xf numFmtId="2" fontId="1" fillId="3" borderId="8" xfId="0" applyNumberFormat="1" applyFont="1" applyFill="1" applyBorder="1" applyAlignment="1" applyProtection="1">
      <alignment horizontal="center" vertical="center"/>
    </xf>
    <xf numFmtId="0" fontId="2" fillId="3" borderId="2" xfId="0" applyFont="1" applyFill="1" applyBorder="1" applyAlignment="1" applyProtection="1">
      <alignment horizontal="left" vertical="center" wrapText="1"/>
    </xf>
    <xf numFmtId="0" fontId="2" fillId="3" borderId="5" xfId="0" applyFont="1" applyFill="1" applyBorder="1" applyAlignment="1" applyProtection="1">
      <alignment horizontal="left" vertical="center" wrapText="1"/>
    </xf>
    <xf numFmtId="0" fontId="2" fillId="3" borderId="6" xfId="0" applyFont="1" applyFill="1" applyBorder="1" applyAlignment="1" applyProtection="1">
      <alignment horizontal="left" vertical="center" wrapText="1"/>
    </xf>
    <xf numFmtId="0" fontId="2" fillId="3" borderId="9" xfId="0" applyFont="1" applyFill="1" applyBorder="1" applyAlignment="1" applyProtection="1">
      <alignment horizontal="left" vertical="center" wrapText="1"/>
    </xf>
    <xf numFmtId="0" fontId="2" fillId="3" borderId="4" xfId="0" applyFont="1" applyFill="1" applyBorder="1" applyAlignment="1" applyProtection="1">
      <alignment horizontal="left" vertical="center" wrapText="1"/>
    </xf>
    <xf numFmtId="0" fontId="2" fillId="3" borderId="10" xfId="0" applyFont="1" applyFill="1" applyBorder="1" applyAlignment="1" applyProtection="1">
      <alignment horizontal="left" vertical="center" wrapText="1"/>
    </xf>
    <xf numFmtId="0" fontId="2" fillId="3" borderId="11"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8" xfId="0" applyFont="1" applyFill="1" applyBorder="1" applyAlignment="1" applyProtection="1">
      <alignment horizontal="left"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6" borderId="2" xfId="0" applyNumberFormat="1" applyFont="1" applyFill="1" applyBorder="1" applyAlignment="1" applyProtection="1">
      <alignment horizontal="center" vertical="center"/>
      <protection locked="0"/>
    </xf>
    <xf numFmtId="0" fontId="2" fillId="6" borderId="5" xfId="0" applyNumberFormat="1" applyFont="1" applyFill="1" applyBorder="1" applyAlignment="1" applyProtection="1">
      <alignment horizontal="center" vertical="center"/>
      <protection locked="0"/>
    </xf>
    <xf numFmtId="0" fontId="2" fillId="6" borderId="6" xfId="0" applyNumberFormat="1"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4" fillId="4" borderId="0" xfId="0" applyFont="1" applyFill="1" applyAlignment="1" applyProtection="1">
      <alignment vertical="center" wrapText="1"/>
      <protection locked="0"/>
    </xf>
    <xf numFmtId="0" fontId="15" fillId="4" borderId="0" xfId="0" applyFont="1" applyFill="1" applyAlignment="1">
      <alignment vertical="center" wrapText="1"/>
    </xf>
    <xf numFmtId="0" fontId="15" fillId="0" borderId="0" xfId="0" applyFont="1" applyAlignment="1"/>
    <xf numFmtId="0" fontId="0" fillId="0" borderId="0" xfId="0" applyAlignment="1">
      <alignment wrapText="1"/>
    </xf>
    <xf numFmtId="0" fontId="2" fillId="6" borderId="2" xfId="0" applyFont="1" applyFill="1" applyBorder="1" applyAlignment="1" applyProtection="1">
      <alignment horizontal="center" vertical="center" wrapText="1"/>
      <protection locked="0"/>
    </xf>
    <xf numFmtId="0" fontId="2" fillId="6" borderId="5" xfId="0" applyFont="1" applyFill="1" applyBorder="1" applyAlignment="1" applyProtection="1">
      <alignment horizontal="center" vertical="center" wrapText="1"/>
      <protection locked="0"/>
    </xf>
    <xf numFmtId="0" fontId="2" fillId="6" borderId="6" xfId="0" applyFont="1" applyFill="1" applyBorder="1" applyAlignment="1" applyProtection="1">
      <alignment horizontal="center" vertical="center" wrapText="1"/>
      <protection locked="0"/>
    </xf>
    <xf numFmtId="0" fontId="2" fillId="6" borderId="0" xfId="0" applyFont="1" applyFill="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3" borderId="7" xfId="0" applyFont="1" applyFill="1" applyBorder="1" applyAlignment="1" applyProtection="1">
      <alignment horizontal="center" vertical="center"/>
      <protection locked="0"/>
    </xf>
    <xf numFmtId="2" fontId="16" fillId="0" borderId="1" xfId="0" applyNumberFormat="1" applyFont="1" applyFill="1" applyBorder="1" applyAlignment="1" applyProtection="1">
      <alignment horizontal="center" vertical="center"/>
    </xf>
    <xf numFmtId="1" fontId="10" fillId="0" borderId="1" xfId="0" applyNumberFormat="1" applyFont="1" applyFill="1" applyBorder="1" applyAlignment="1" applyProtection="1">
      <alignment horizontal="center" vertical="center"/>
    </xf>
    <xf numFmtId="1" fontId="10" fillId="0" borderId="1" xfId="0" applyNumberFormat="1" applyFont="1" applyFill="1" applyBorder="1" applyAlignment="1" applyProtection="1">
      <alignment horizontal="center"/>
    </xf>
    <xf numFmtId="0" fontId="1" fillId="0" borderId="2"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6"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8" fillId="0" borderId="0" xfId="0" applyFont="1"/>
    <xf numFmtId="0" fontId="2" fillId="3" borderId="1" xfId="0" applyNumberFormat="1" applyFont="1" applyFill="1" applyBorder="1" applyAlignment="1" applyProtection="1">
      <alignment horizontal="center" vertical="center"/>
      <protection locked="0"/>
    </xf>
    <xf numFmtId="1" fontId="2" fillId="3" borderId="2" xfId="0" applyNumberFormat="1" applyFont="1" applyFill="1" applyBorder="1" applyAlignment="1" applyProtection="1">
      <alignment horizontal="center" vertical="center"/>
      <protection locked="0"/>
    </xf>
    <xf numFmtId="1" fontId="2" fillId="3" borderId="5" xfId="0" applyNumberFormat="1" applyFont="1" applyFill="1" applyBorder="1" applyAlignment="1" applyProtection="1">
      <alignment horizontal="center" vertical="center"/>
      <protection locked="0"/>
    </xf>
    <xf numFmtId="1" fontId="2" fillId="3" borderId="6" xfId="0" applyNumberFormat="1" applyFont="1" applyFill="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cellXfs>
  <cellStyles count="1">
    <cellStyle name="Normal" xfId="0" builtinId="0"/>
  </cellStyles>
  <dxfs count="14">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H186"/>
  <sheetViews>
    <sheetView tabSelected="1" view="pageLayout" topLeftCell="A163" zoomScaleNormal="100" workbookViewId="0">
      <selection activeCell="A178" sqref="A178:T178"/>
    </sheetView>
  </sheetViews>
  <sheetFormatPr defaultRowHeight="12.75"/>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7" ht="15.75" customHeight="1">
      <c r="A1" s="177" t="s">
        <v>67</v>
      </c>
      <c r="B1" s="177"/>
      <c r="C1" s="177"/>
      <c r="D1" s="177"/>
      <c r="E1" s="177"/>
      <c r="F1" s="177"/>
      <c r="G1" s="177"/>
      <c r="H1" s="177"/>
      <c r="I1" s="177"/>
      <c r="J1" s="177"/>
      <c r="K1" s="177"/>
      <c r="M1" s="180" t="s">
        <v>80</v>
      </c>
      <c r="N1" s="180"/>
      <c r="O1" s="180"/>
      <c r="P1" s="180"/>
      <c r="Q1" s="180"/>
      <c r="R1" s="180"/>
      <c r="S1" s="180"/>
      <c r="T1" s="180"/>
    </row>
    <row r="2" spans="1:27" ht="6.75" customHeight="1">
      <c r="A2" s="177"/>
      <c r="B2" s="177"/>
      <c r="C2" s="177"/>
      <c r="D2" s="177"/>
      <c r="E2" s="177"/>
      <c r="F2" s="177"/>
      <c r="G2" s="177"/>
      <c r="H2" s="177"/>
      <c r="I2" s="177"/>
      <c r="J2" s="177"/>
      <c r="K2" s="177"/>
    </row>
    <row r="3" spans="1:27" ht="45.75" customHeight="1">
      <c r="A3" s="178" t="s">
        <v>0</v>
      </c>
      <c r="B3" s="178"/>
      <c r="C3" s="178"/>
      <c r="D3" s="178"/>
      <c r="E3" s="178"/>
      <c r="F3" s="178"/>
      <c r="G3" s="178"/>
      <c r="H3" s="178"/>
      <c r="I3" s="178"/>
      <c r="J3" s="178"/>
      <c r="K3" s="178"/>
      <c r="M3" s="184"/>
      <c r="N3" s="185"/>
      <c r="O3" s="188" t="s">
        <v>29</v>
      </c>
      <c r="P3" s="189"/>
      <c r="Q3" s="190"/>
      <c r="R3" s="188" t="s">
        <v>30</v>
      </c>
      <c r="S3" s="189"/>
      <c r="T3" s="190"/>
      <c r="U3" s="146" t="str">
        <f>IF(O4&gt;=12,"Corect","Trebuie alocate cel puțin 12 de ore pe săptămână")</f>
        <v>Corect</v>
      </c>
      <c r="V3" s="147"/>
      <c r="W3" s="147"/>
      <c r="X3" s="147"/>
    </row>
    <row r="4" spans="1:27" ht="17.25" customHeight="1">
      <c r="A4" s="181" t="s">
        <v>70</v>
      </c>
      <c r="B4" s="181"/>
      <c r="C4" s="181"/>
      <c r="D4" s="181"/>
      <c r="E4" s="181"/>
      <c r="F4" s="181"/>
      <c r="G4" s="181"/>
      <c r="H4" s="181"/>
      <c r="I4" s="181"/>
      <c r="J4" s="181"/>
      <c r="K4" s="181"/>
      <c r="M4" s="186" t="s">
        <v>13</v>
      </c>
      <c r="N4" s="187"/>
      <c r="O4" s="199">
        <v>14</v>
      </c>
      <c r="P4" s="200"/>
      <c r="Q4" s="201"/>
      <c r="R4" s="199">
        <v>14</v>
      </c>
      <c r="S4" s="200"/>
      <c r="T4" s="201"/>
      <c r="U4" s="146" t="str">
        <f>IF(R4&gt;=12,"Corect","Trebuie alocate cel puțin 12 de ore pe săptămână")</f>
        <v>Corect</v>
      </c>
      <c r="V4" s="147"/>
      <c r="W4" s="147"/>
      <c r="X4" s="147"/>
    </row>
    <row r="5" spans="1:27" ht="16.5" customHeight="1">
      <c r="A5" s="181"/>
      <c r="B5" s="181"/>
      <c r="C5" s="181"/>
      <c r="D5" s="181"/>
      <c r="E5" s="181"/>
      <c r="F5" s="181"/>
      <c r="G5" s="181"/>
      <c r="H5" s="181"/>
      <c r="I5" s="181"/>
      <c r="J5" s="181"/>
      <c r="K5" s="181"/>
      <c r="M5" s="186" t="s">
        <v>14</v>
      </c>
      <c r="N5" s="187"/>
      <c r="O5" s="199">
        <v>14</v>
      </c>
      <c r="P5" s="200"/>
      <c r="Q5" s="201"/>
      <c r="R5" s="199">
        <v>14</v>
      </c>
      <c r="S5" s="200"/>
      <c r="T5" s="201"/>
      <c r="U5" s="146" t="str">
        <f>IF(R5&gt;=12,"Corect","Trebuie alocate cel puțin 12 de ore pe săptămână")</f>
        <v>Corect</v>
      </c>
      <c r="V5" s="147"/>
      <c r="W5" s="147"/>
      <c r="X5" s="147"/>
    </row>
    <row r="6" spans="1:27" ht="15" customHeight="1">
      <c r="A6" s="197" t="s">
        <v>71</v>
      </c>
      <c r="B6" s="198"/>
      <c r="C6" s="198"/>
      <c r="D6" s="198"/>
      <c r="E6" s="198"/>
      <c r="F6" s="198"/>
      <c r="G6" s="198"/>
      <c r="H6" s="198"/>
      <c r="I6" s="198"/>
      <c r="J6" s="198"/>
      <c r="K6" s="198"/>
      <c r="M6" s="203"/>
      <c r="N6" s="203"/>
      <c r="O6" s="202"/>
      <c r="P6" s="202"/>
      <c r="Q6" s="202"/>
      <c r="R6" s="202"/>
      <c r="S6" s="202"/>
      <c r="T6" s="202"/>
      <c r="U6" s="146" t="str">
        <f>IF(O5&gt;=12,"Corect","Trebuie alocate cel puțin 12 de ore pe săptămână")</f>
        <v>Corect</v>
      </c>
      <c r="V6" s="147"/>
      <c r="W6" s="147"/>
      <c r="X6" s="147"/>
    </row>
    <row r="7" spans="1:27" ht="18" customHeight="1">
      <c r="A7" s="204" t="s">
        <v>179</v>
      </c>
      <c r="B7" s="205"/>
      <c r="C7" s="205"/>
      <c r="D7" s="205"/>
      <c r="E7" s="205"/>
      <c r="F7" s="205"/>
      <c r="G7" s="205"/>
      <c r="H7" s="205"/>
      <c r="I7" s="205"/>
      <c r="J7" s="205"/>
      <c r="K7" s="205"/>
    </row>
    <row r="8" spans="1:27" ht="18.75" customHeight="1">
      <c r="A8" s="206"/>
      <c r="B8" s="206"/>
      <c r="C8" s="206"/>
      <c r="D8" s="206"/>
      <c r="E8" s="206"/>
      <c r="F8" s="206"/>
      <c r="G8" s="206"/>
      <c r="H8" s="206"/>
      <c r="I8" s="206"/>
      <c r="J8" s="206"/>
      <c r="K8" s="206"/>
      <c r="M8" s="213" t="s">
        <v>81</v>
      </c>
      <c r="N8" s="214"/>
      <c r="O8" s="214"/>
      <c r="P8" s="214"/>
      <c r="Q8" s="214"/>
      <c r="R8" s="214"/>
      <c r="S8" s="214"/>
      <c r="T8" s="214"/>
    </row>
    <row r="9" spans="1:27" ht="15" customHeight="1">
      <c r="A9" s="195"/>
      <c r="B9" s="195"/>
      <c r="C9" s="195"/>
      <c r="D9" s="195"/>
      <c r="E9" s="195"/>
      <c r="F9" s="195"/>
      <c r="G9" s="195"/>
      <c r="H9" s="195"/>
      <c r="I9" s="195"/>
      <c r="J9" s="195"/>
      <c r="K9" s="195"/>
      <c r="M9" s="214"/>
      <c r="N9" s="214"/>
      <c r="O9" s="214"/>
      <c r="P9" s="214"/>
      <c r="Q9" s="214"/>
      <c r="R9" s="214"/>
      <c r="S9" s="214"/>
      <c r="T9" s="214"/>
    </row>
    <row r="10" spans="1:27" ht="16.5" customHeight="1">
      <c r="A10" s="195"/>
      <c r="B10" s="195"/>
      <c r="C10" s="195"/>
      <c r="D10" s="195"/>
      <c r="E10" s="195"/>
      <c r="F10" s="195"/>
      <c r="G10" s="195"/>
      <c r="H10" s="195"/>
      <c r="I10" s="195"/>
      <c r="J10" s="195"/>
      <c r="K10" s="195"/>
      <c r="M10" s="214"/>
      <c r="N10" s="214"/>
      <c r="O10" s="214"/>
      <c r="P10" s="214"/>
      <c r="Q10" s="214"/>
      <c r="R10" s="214"/>
      <c r="S10" s="214"/>
      <c r="T10" s="214"/>
    </row>
    <row r="11" spans="1:27">
      <c r="A11" s="195"/>
      <c r="B11" s="195"/>
      <c r="C11" s="195"/>
      <c r="D11" s="195"/>
      <c r="E11" s="195"/>
      <c r="F11" s="195"/>
      <c r="G11" s="195"/>
      <c r="H11" s="195"/>
      <c r="I11" s="195"/>
      <c r="J11" s="195"/>
      <c r="K11" s="195"/>
      <c r="M11" s="214"/>
      <c r="N11" s="214"/>
      <c r="O11" s="214"/>
      <c r="P11" s="214"/>
      <c r="Q11" s="214"/>
      <c r="R11" s="214"/>
      <c r="S11" s="214"/>
      <c r="T11" s="214"/>
      <c r="U11" s="280" t="s">
        <v>66</v>
      </c>
      <c r="V11" s="281"/>
      <c r="W11" s="281"/>
      <c r="X11" s="282"/>
      <c r="Y11" s="282"/>
      <c r="Z11" s="282"/>
    </row>
    <row r="12" spans="1:27" ht="10.5" customHeight="1">
      <c r="A12" s="195"/>
      <c r="B12" s="195"/>
      <c r="C12" s="195"/>
      <c r="D12" s="195"/>
      <c r="E12" s="195"/>
      <c r="F12" s="195"/>
      <c r="G12" s="195"/>
      <c r="H12" s="195"/>
      <c r="I12" s="195"/>
      <c r="J12" s="195"/>
      <c r="K12" s="195"/>
      <c r="M12" s="2"/>
      <c r="N12" s="2"/>
      <c r="O12" s="2"/>
      <c r="P12" s="2"/>
      <c r="Q12" s="2"/>
      <c r="R12" s="2"/>
      <c r="U12" s="281"/>
      <c r="V12" s="281"/>
      <c r="W12" s="281"/>
      <c r="X12" s="282"/>
      <c r="Y12" s="282"/>
      <c r="Z12" s="282"/>
    </row>
    <row r="13" spans="1:27" ht="10.5" customHeight="1">
      <c r="A13" s="2"/>
      <c r="B13" s="2"/>
      <c r="C13" s="2"/>
      <c r="D13" s="2"/>
      <c r="E13" s="2"/>
      <c r="F13" s="2"/>
      <c r="G13" s="2"/>
      <c r="H13" s="2"/>
      <c r="I13" s="2"/>
      <c r="J13" s="2"/>
      <c r="K13" s="2"/>
      <c r="M13" s="3"/>
      <c r="N13" s="3"/>
      <c r="O13" s="3"/>
      <c r="P13" s="3"/>
      <c r="Q13" s="3"/>
      <c r="R13" s="3"/>
      <c r="U13" s="283"/>
      <c r="V13" s="283"/>
      <c r="W13" s="283"/>
      <c r="X13" s="283"/>
      <c r="Y13" s="283"/>
      <c r="Z13" s="283"/>
      <c r="AA13" s="283"/>
    </row>
    <row r="14" spans="1:27">
      <c r="A14" s="218" t="s">
        <v>79</v>
      </c>
      <c r="B14" s="218"/>
      <c r="C14" s="218"/>
      <c r="D14" s="218"/>
      <c r="E14" s="218"/>
      <c r="F14" s="218"/>
      <c r="G14" s="218"/>
      <c r="M14" s="216" t="s">
        <v>82</v>
      </c>
      <c r="N14" s="217"/>
      <c r="O14" s="217"/>
      <c r="P14" s="217"/>
      <c r="Q14" s="217"/>
      <c r="R14" s="217"/>
      <c r="S14" s="217"/>
      <c r="T14" s="217"/>
      <c r="U14" s="283"/>
      <c r="V14" s="283"/>
      <c r="W14" s="283"/>
      <c r="X14" s="283"/>
      <c r="Y14" s="283"/>
      <c r="Z14" s="283"/>
      <c r="AA14" s="283"/>
    </row>
    <row r="15" spans="1:27" ht="26.25" customHeight="1">
      <c r="A15" s="4"/>
      <c r="B15" s="188" t="s">
        <v>1</v>
      </c>
      <c r="C15" s="190"/>
      <c r="D15" s="188" t="s">
        <v>2</v>
      </c>
      <c r="E15" s="189"/>
      <c r="F15" s="190"/>
      <c r="G15" s="171" t="s">
        <v>15</v>
      </c>
      <c r="H15" s="171" t="s">
        <v>9</v>
      </c>
      <c r="I15" s="188" t="s">
        <v>3</v>
      </c>
      <c r="J15" s="189"/>
      <c r="K15" s="190"/>
      <c r="M15" s="217"/>
      <c r="N15" s="217"/>
      <c r="O15" s="217"/>
      <c r="P15" s="217"/>
      <c r="Q15" s="217"/>
      <c r="R15" s="217"/>
      <c r="S15" s="217"/>
      <c r="T15" s="217"/>
    </row>
    <row r="16" spans="1:27" ht="14.25" customHeight="1">
      <c r="A16" s="4"/>
      <c r="B16" s="5" t="s">
        <v>4</v>
      </c>
      <c r="C16" s="5" t="s">
        <v>5</v>
      </c>
      <c r="D16" s="5" t="s">
        <v>6</v>
      </c>
      <c r="E16" s="5" t="s">
        <v>7</v>
      </c>
      <c r="F16" s="5" t="s">
        <v>8</v>
      </c>
      <c r="G16" s="172"/>
      <c r="H16" s="172"/>
      <c r="I16" s="5" t="s">
        <v>10</v>
      </c>
      <c r="J16" s="5" t="s">
        <v>11</v>
      </c>
      <c r="K16" s="5" t="s">
        <v>12</v>
      </c>
      <c r="M16" s="217"/>
      <c r="N16" s="217"/>
      <c r="O16" s="217"/>
      <c r="P16" s="217"/>
      <c r="Q16" s="217"/>
      <c r="R16" s="217"/>
      <c r="S16" s="217"/>
      <c r="T16" s="217"/>
    </row>
    <row r="17" spans="1:22" ht="17.25" customHeight="1">
      <c r="A17" s="6" t="s">
        <v>13</v>
      </c>
      <c r="B17" s="7">
        <v>14</v>
      </c>
      <c r="C17" s="7">
        <v>14</v>
      </c>
      <c r="D17" s="103">
        <v>3</v>
      </c>
      <c r="E17" s="103">
        <v>3</v>
      </c>
      <c r="F17" s="103">
        <v>2</v>
      </c>
      <c r="G17" s="103"/>
      <c r="H17" s="104"/>
      <c r="I17" s="103">
        <v>3</v>
      </c>
      <c r="J17" s="103">
        <v>1</v>
      </c>
      <c r="K17" s="103">
        <v>12</v>
      </c>
      <c r="M17" s="217"/>
      <c r="N17" s="217"/>
      <c r="O17" s="217"/>
      <c r="P17" s="217"/>
      <c r="Q17" s="217"/>
      <c r="R17" s="217"/>
      <c r="S17" s="217"/>
      <c r="T17" s="217"/>
      <c r="U17" s="148" t="str">
        <f>IF(SUM(B17:K17)=52,"Corect","Suma trebuie să fie 52")</f>
        <v>Corect</v>
      </c>
      <c r="V17" s="148"/>
    </row>
    <row r="18" spans="1:22" ht="15" customHeight="1">
      <c r="A18" s="6" t="s">
        <v>14</v>
      </c>
      <c r="B18" s="7">
        <v>14</v>
      </c>
      <c r="C18" s="7">
        <v>14</v>
      </c>
      <c r="D18" s="103">
        <v>3</v>
      </c>
      <c r="E18" s="103">
        <v>3</v>
      </c>
      <c r="F18" s="103">
        <v>2</v>
      </c>
      <c r="G18" s="103"/>
      <c r="H18" s="103"/>
      <c r="I18" s="103">
        <v>3</v>
      </c>
      <c r="J18" s="103">
        <v>1</v>
      </c>
      <c r="K18" s="103">
        <v>12</v>
      </c>
      <c r="M18" s="217"/>
      <c r="N18" s="217"/>
      <c r="O18" s="217"/>
      <c r="P18" s="217"/>
      <c r="Q18" s="217"/>
      <c r="R18" s="217"/>
      <c r="S18" s="217"/>
      <c r="T18" s="217"/>
      <c r="U18" s="148" t="str">
        <f>IF(SUM(B18:K18)=52,"Corect","Suma trebuie să fie 52")</f>
        <v>Corect</v>
      </c>
      <c r="V18" s="148"/>
    </row>
    <row r="19" spans="1:22" ht="15.75" customHeight="1">
      <c r="A19" s="18"/>
      <c r="B19" s="16"/>
      <c r="C19" s="16"/>
      <c r="D19" s="16"/>
      <c r="E19" s="16"/>
      <c r="F19" s="16"/>
      <c r="G19" s="16"/>
      <c r="H19" s="16"/>
      <c r="I19" s="16"/>
      <c r="J19" s="16"/>
      <c r="K19" s="19"/>
      <c r="M19" s="217"/>
      <c r="N19" s="217"/>
      <c r="O19" s="217"/>
      <c r="P19" s="217"/>
      <c r="Q19" s="217"/>
      <c r="R19" s="217"/>
      <c r="S19" s="217"/>
      <c r="T19" s="217"/>
    </row>
    <row r="20" spans="1:22" ht="21" customHeight="1">
      <c r="A20" s="17"/>
      <c r="B20" s="17"/>
      <c r="C20" s="17"/>
      <c r="D20" s="17"/>
      <c r="E20" s="17"/>
      <c r="F20" s="17"/>
      <c r="G20" s="17"/>
      <c r="M20" s="217"/>
      <c r="N20" s="217"/>
      <c r="O20" s="217"/>
      <c r="P20" s="217"/>
      <c r="Q20" s="217"/>
      <c r="R20" s="217"/>
      <c r="S20" s="217"/>
      <c r="T20" s="217"/>
    </row>
    <row r="21" spans="1:22" ht="15" customHeight="1">
      <c r="B21" s="2"/>
      <c r="C21" s="2"/>
      <c r="D21" s="2"/>
      <c r="E21" s="2"/>
      <c r="F21" s="2"/>
      <c r="G21" s="2"/>
      <c r="M21" s="8"/>
      <c r="N21" s="8"/>
      <c r="O21" s="8"/>
      <c r="P21" s="8"/>
      <c r="Q21" s="8"/>
      <c r="R21" s="8"/>
      <c r="S21" s="8"/>
    </row>
    <row r="22" spans="1:22">
      <c r="B22" s="8"/>
      <c r="C22" s="8"/>
      <c r="D22" s="8"/>
      <c r="E22" s="8"/>
      <c r="F22" s="8"/>
      <c r="G22" s="8"/>
      <c r="M22" s="8"/>
      <c r="N22" s="8"/>
      <c r="O22" s="8"/>
      <c r="P22" s="8"/>
      <c r="Q22" s="8"/>
      <c r="R22" s="8"/>
      <c r="S22" s="8"/>
    </row>
    <row r="24" spans="1:22" ht="16.5" customHeight="1">
      <c r="A24" s="182" t="s">
        <v>83</v>
      </c>
      <c r="B24" s="183"/>
      <c r="C24" s="183"/>
      <c r="D24" s="183"/>
      <c r="E24" s="183"/>
      <c r="F24" s="183"/>
      <c r="G24" s="183"/>
      <c r="H24" s="183"/>
      <c r="I24" s="183"/>
      <c r="J24" s="183"/>
      <c r="K24" s="183"/>
      <c r="L24" s="183"/>
      <c r="M24" s="183"/>
      <c r="N24" s="183"/>
      <c r="O24" s="183"/>
      <c r="P24" s="183"/>
      <c r="Q24" s="183"/>
      <c r="R24" s="183"/>
      <c r="S24" s="183"/>
      <c r="T24" s="183"/>
    </row>
    <row r="25" spans="1:22" ht="8.25" hidden="1" customHeight="1">
      <c r="N25" s="9"/>
      <c r="O25" s="10" t="s">
        <v>31</v>
      </c>
      <c r="P25" s="10" t="s">
        <v>32</v>
      </c>
      <c r="Q25" s="10" t="s">
        <v>33</v>
      </c>
      <c r="R25" s="10" t="s">
        <v>68</v>
      </c>
      <c r="S25" s="10" t="s">
        <v>69</v>
      </c>
      <c r="T25" s="10"/>
    </row>
    <row r="26" spans="1:22" ht="17.25" customHeight="1">
      <c r="A26" s="208" t="s">
        <v>36</v>
      </c>
      <c r="B26" s="208"/>
      <c r="C26" s="208"/>
      <c r="D26" s="208"/>
      <c r="E26" s="208"/>
      <c r="F26" s="208"/>
      <c r="G26" s="208"/>
      <c r="H26" s="208"/>
      <c r="I26" s="208"/>
      <c r="J26" s="208"/>
      <c r="K26" s="208"/>
      <c r="L26" s="208"/>
      <c r="M26" s="208"/>
      <c r="N26" s="208"/>
      <c r="O26" s="208"/>
      <c r="P26" s="208"/>
      <c r="Q26" s="208"/>
      <c r="R26" s="208"/>
      <c r="S26" s="208"/>
      <c r="T26" s="208"/>
    </row>
    <row r="27" spans="1:22" ht="25.5" customHeight="1">
      <c r="A27" s="196" t="s">
        <v>21</v>
      </c>
      <c r="B27" s="196" t="s">
        <v>20</v>
      </c>
      <c r="C27" s="196"/>
      <c r="D27" s="196"/>
      <c r="E27" s="196"/>
      <c r="F27" s="196"/>
      <c r="G27" s="196"/>
      <c r="H27" s="196"/>
      <c r="I27" s="209"/>
      <c r="J27" s="215" t="s">
        <v>34</v>
      </c>
      <c r="K27" s="215" t="s">
        <v>18</v>
      </c>
      <c r="L27" s="215"/>
      <c r="M27" s="215"/>
      <c r="N27" s="215" t="s">
        <v>35</v>
      </c>
      <c r="O27" s="220"/>
      <c r="P27" s="220"/>
      <c r="Q27" s="221" t="s">
        <v>17</v>
      </c>
      <c r="R27" s="215"/>
      <c r="S27" s="215"/>
      <c r="T27" s="219" t="s">
        <v>16</v>
      </c>
    </row>
    <row r="28" spans="1:22" ht="13.5" customHeight="1">
      <c r="A28" s="196"/>
      <c r="B28" s="196"/>
      <c r="C28" s="196"/>
      <c r="D28" s="196"/>
      <c r="E28" s="196"/>
      <c r="F28" s="196"/>
      <c r="G28" s="196"/>
      <c r="H28" s="196"/>
      <c r="I28" s="209"/>
      <c r="J28" s="215"/>
      <c r="K28" s="46" t="s">
        <v>22</v>
      </c>
      <c r="L28" s="46" t="s">
        <v>23</v>
      </c>
      <c r="M28" s="46" t="s">
        <v>24</v>
      </c>
      <c r="N28" s="46" t="s">
        <v>28</v>
      </c>
      <c r="O28" s="46" t="s">
        <v>6</v>
      </c>
      <c r="P28" s="46" t="s">
        <v>25</v>
      </c>
      <c r="Q28" s="47" t="s">
        <v>26</v>
      </c>
      <c r="R28" s="46" t="s">
        <v>22</v>
      </c>
      <c r="S28" s="46" t="s">
        <v>27</v>
      </c>
      <c r="T28" s="172"/>
    </row>
    <row r="29" spans="1:22" ht="26.25" customHeight="1">
      <c r="A29" s="76" t="s">
        <v>84</v>
      </c>
      <c r="B29" s="192" t="s">
        <v>85</v>
      </c>
      <c r="C29" s="192"/>
      <c r="D29" s="192"/>
      <c r="E29" s="192"/>
      <c r="F29" s="192"/>
      <c r="G29" s="192"/>
      <c r="H29" s="192"/>
      <c r="I29" s="192"/>
      <c r="J29" s="77">
        <v>3</v>
      </c>
      <c r="K29" s="77">
        <v>0</v>
      </c>
      <c r="L29" s="77">
        <v>2</v>
      </c>
      <c r="M29" s="77">
        <v>0</v>
      </c>
      <c r="N29" s="78">
        <f>K30+L30+M30</f>
        <v>2</v>
      </c>
      <c r="O29" s="78">
        <f>P30-N30</f>
        <v>3</v>
      </c>
      <c r="P29" s="78">
        <f>ROUND(PRODUCT(J30,25)/14,0)</f>
        <v>5</v>
      </c>
      <c r="Q29" s="79" t="s">
        <v>26</v>
      </c>
      <c r="R29" s="80"/>
      <c r="S29" s="81"/>
      <c r="T29" s="82" t="s">
        <v>33</v>
      </c>
    </row>
    <row r="30" spans="1:22" ht="19.5" customHeight="1">
      <c r="A30" s="83" t="s">
        <v>19</v>
      </c>
      <c r="B30" s="193"/>
      <c r="C30" s="194"/>
      <c r="D30" s="194"/>
      <c r="E30" s="194"/>
      <c r="F30" s="194"/>
      <c r="G30" s="194"/>
      <c r="H30" s="194"/>
      <c r="I30" s="194"/>
      <c r="J30" s="83">
        <f>SUM(J29:J29)</f>
        <v>3</v>
      </c>
      <c r="K30" s="83">
        <f t="shared" ref="K30:P30" si="0">SUM(K29:K29)</f>
        <v>0</v>
      </c>
      <c r="L30" s="83">
        <f t="shared" si="0"/>
        <v>2</v>
      </c>
      <c r="M30" s="83">
        <f t="shared" si="0"/>
        <v>0</v>
      </c>
      <c r="N30" s="83">
        <f t="shared" si="0"/>
        <v>2</v>
      </c>
      <c r="O30" s="83">
        <f t="shared" si="0"/>
        <v>3</v>
      </c>
      <c r="P30" s="83">
        <f t="shared" si="0"/>
        <v>5</v>
      </c>
      <c r="Q30" s="84">
        <f>COUNTIF(Q29:Q29,"E")</f>
        <v>1</v>
      </c>
      <c r="R30" s="83">
        <f>COUNTIF(R29:R29,"C")</f>
        <v>0</v>
      </c>
      <c r="S30" s="83">
        <f>COUNTIF(S29:S29,"VP")</f>
        <v>0</v>
      </c>
      <c r="T30" s="82"/>
    </row>
    <row r="31" spans="1:22" ht="19.5" customHeight="1">
      <c r="A31" s="85"/>
      <c r="B31" s="85"/>
      <c r="C31" s="85"/>
      <c r="D31" s="85"/>
      <c r="E31" s="85"/>
      <c r="F31" s="85"/>
      <c r="G31" s="85"/>
      <c r="H31" s="85"/>
      <c r="I31" s="85"/>
      <c r="J31" s="85"/>
      <c r="K31" s="85"/>
      <c r="L31" s="85"/>
      <c r="M31" s="85"/>
      <c r="N31" s="85"/>
      <c r="O31" s="85"/>
      <c r="P31" s="85"/>
      <c r="Q31" s="85"/>
      <c r="R31" s="85"/>
      <c r="S31" s="85"/>
      <c r="T31" s="85"/>
    </row>
    <row r="32" spans="1:22" ht="16.5" customHeight="1">
      <c r="A32" s="212" t="s">
        <v>37</v>
      </c>
      <c r="B32" s="212"/>
      <c r="C32" s="212"/>
      <c r="D32" s="212"/>
      <c r="E32" s="212"/>
      <c r="F32" s="212"/>
      <c r="G32" s="212"/>
      <c r="H32" s="212"/>
      <c r="I32" s="212"/>
      <c r="J32" s="212"/>
      <c r="K32" s="212"/>
      <c r="L32" s="212"/>
      <c r="M32" s="212"/>
      <c r="N32" s="212"/>
      <c r="O32" s="212"/>
      <c r="P32" s="212"/>
      <c r="Q32" s="212"/>
      <c r="R32" s="212"/>
      <c r="S32" s="212"/>
      <c r="T32" s="212"/>
    </row>
    <row r="33" spans="1:21" ht="26.25" customHeight="1">
      <c r="A33" s="226" t="s">
        <v>21</v>
      </c>
      <c r="B33" s="222" t="s">
        <v>20</v>
      </c>
      <c r="C33" s="223"/>
      <c r="D33" s="223"/>
      <c r="E33" s="223"/>
      <c r="F33" s="223"/>
      <c r="G33" s="223"/>
      <c r="H33" s="223"/>
      <c r="I33" s="223"/>
      <c r="J33" s="179" t="s">
        <v>34</v>
      </c>
      <c r="K33" s="179" t="s">
        <v>18</v>
      </c>
      <c r="L33" s="179"/>
      <c r="M33" s="179"/>
      <c r="N33" s="179" t="s">
        <v>35</v>
      </c>
      <c r="O33" s="191"/>
      <c r="P33" s="191"/>
      <c r="Q33" s="179" t="s">
        <v>17</v>
      </c>
      <c r="R33" s="179"/>
      <c r="S33" s="179"/>
      <c r="T33" s="210" t="s">
        <v>16</v>
      </c>
    </row>
    <row r="34" spans="1:21" ht="12.75" customHeight="1">
      <c r="A34" s="227"/>
      <c r="B34" s="224"/>
      <c r="C34" s="225"/>
      <c r="D34" s="225"/>
      <c r="E34" s="225"/>
      <c r="F34" s="225"/>
      <c r="G34" s="225"/>
      <c r="H34" s="225"/>
      <c r="I34" s="225"/>
      <c r="J34" s="179"/>
      <c r="K34" s="86" t="s">
        <v>22</v>
      </c>
      <c r="L34" s="86" t="s">
        <v>23</v>
      </c>
      <c r="M34" s="86" t="s">
        <v>24</v>
      </c>
      <c r="N34" s="86" t="s">
        <v>28</v>
      </c>
      <c r="O34" s="86" t="s">
        <v>6</v>
      </c>
      <c r="P34" s="86" t="s">
        <v>25</v>
      </c>
      <c r="Q34" s="86" t="s">
        <v>26</v>
      </c>
      <c r="R34" s="86" t="s">
        <v>22</v>
      </c>
      <c r="S34" s="86" t="s">
        <v>27</v>
      </c>
      <c r="T34" s="211"/>
    </row>
    <row r="35" spans="1:21" ht="15">
      <c r="A35" s="76" t="s">
        <v>86</v>
      </c>
      <c r="B35" s="192" t="s">
        <v>87</v>
      </c>
      <c r="C35" s="192"/>
      <c r="D35" s="192"/>
      <c r="E35" s="192"/>
      <c r="F35" s="192"/>
      <c r="G35" s="192"/>
      <c r="H35" s="192"/>
      <c r="I35" s="192"/>
      <c r="J35" s="87">
        <v>3</v>
      </c>
      <c r="K35" s="87">
        <v>0</v>
      </c>
      <c r="L35" s="87">
        <v>2</v>
      </c>
      <c r="M35" s="87">
        <v>0</v>
      </c>
      <c r="N35" s="88">
        <f>K36+L36+M36</f>
        <v>2</v>
      </c>
      <c r="O35" s="88">
        <f>P36-N36</f>
        <v>3</v>
      </c>
      <c r="P35" s="88">
        <f>ROUND(PRODUCT(J36,25)/14,0)</f>
        <v>5</v>
      </c>
      <c r="Q35" s="89" t="s">
        <v>26</v>
      </c>
      <c r="R35" s="80"/>
      <c r="S35" s="81"/>
      <c r="T35" s="82" t="s">
        <v>33</v>
      </c>
    </row>
    <row r="36" spans="1:21">
      <c r="A36" s="83" t="s">
        <v>19</v>
      </c>
      <c r="B36" s="193"/>
      <c r="C36" s="194"/>
      <c r="D36" s="194"/>
      <c r="E36" s="194"/>
      <c r="F36" s="194"/>
      <c r="G36" s="194"/>
      <c r="H36" s="194"/>
      <c r="I36" s="194"/>
      <c r="J36" s="83">
        <f t="shared" ref="J36:P36" si="1">SUM(J35:J35)</f>
        <v>3</v>
      </c>
      <c r="K36" s="83">
        <f t="shared" si="1"/>
        <v>0</v>
      </c>
      <c r="L36" s="83">
        <f t="shared" si="1"/>
        <v>2</v>
      </c>
      <c r="M36" s="83">
        <f t="shared" si="1"/>
        <v>0</v>
      </c>
      <c r="N36" s="83">
        <f t="shared" si="1"/>
        <v>2</v>
      </c>
      <c r="O36" s="83">
        <f t="shared" si="1"/>
        <v>3</v>
      </c>
      <c r="P36" s="83">
        <f t="shared" si="1"/>
        <v>5</v>
      </c>
      <c r="Q36" s="83">
        <f>COUNTIF(Q35:Q35,"E")</f>
        <v>1</v>
      </c>
      <c r="R36" s="83">
        <f>COUNTIF(R35:R35,"C")</f>
        <v>0</v>
      </c>
      <c r="S36" s="83">
        <f>COUNTIF(S35:S35,"VP")</f>
        <v>0</v>
      </c>
      <c r="T36" s="82"/>
    </row>
    <row r="37" spans="1:21" ht="11.25" customHeight="1"/>
    <row r="38" spans="1:21">
      <c r="B38" s="8"/>
      <c r="C38" s="8"/>
      <c r="D38" s="8"/>
      <c r="E38" s="8"/>
      <c r="F38" s="8"/>
      <c r="G38" s="8"/>
      <c r="M38" s="8"/>
      <c r="N38" s="8"/>
      <c r="O38" s="8"/>
      <c r="P38" s="8"/>
      <c r="Q38" s="8"/>
      <c r="R38" s="8"/>
      <c r="S38" s="8"/>
    </row>
    <row r="40" spans="1:21" ht="18" customHeight="1">
      <c r="A40" s="208" t="s">
        <v>38</v>
      </c>
      <c r="B40" s="208"/>
      <c r="C40" s="208"/>
      <c r="D40" s="208"/>
      <c r="E40" s="208"/>
      <c r="F40" s="208"/>
      <c r="G40" s="208"/>
      <c r="H40" s="208"/>
      <c r="I40" s="208"/>
      <c r="J40" s="208"/>
      <c r="K40" s="208"/>
      <c r="L40" s="208"/>
      <c r="M40" s="208"/>
      <c r="N40" s="208"/>
      <c r="O40" s="208"/>
      <c r="P40" s="208"/>
      <c r="Q40" s="208"/>
      <c r="R40" s="208"/>
      <c r="S40" s="208"/>
      <c r="T40" s="208"/>
    </row>
    <row r="41" spans="1:21" ht="25.5" customHeight="1">
      <c r="A41" s="228" t="s">
        <v>21</v>
      </c>
      <c r="B41" s="231" t="s">
        <v>20</v>
      </c>
      <c r="C41" s="232"/>
      <c r="D41" s="232"/>
      <c r="E41" s="232"/>
      <c r="F41" s="232"/>
      <c r="G41" s="232"/>
      <c r="H41" s="232"/>
      <c r="I41" s="232"/>
      <c r="J41" s="215" t="s">
        <v>34</v>
      </c>
      <c r="K41" s="215" t="s">
        <v>18</v>
      </c>
      <c r="L41" s="215"/>
      <c r="M41" s="215"/>
      <c r="N41" s="215" t="s">
        <v>35</v>
      </c>
      <c r="O41" s="220"/>
      <c r="P41" s="220"/>
      <c r="Q41" s="215" t="s">
        <v>17</v>
      </c>
      <c r="R41" s="215"/>
      <c r="S41" s="215"/>
      <c r="T41" s="219" t="s">
        <v>16</v>
      </c>
    </row>
    <row r="42" spans="1:21" ht="16.5" customHeight="1">
      <c r="A42" s="229"/>
      <c r="B42" s="233"/>
      <c r="C42" s="234"/>
      <c r="D42" s="234"/>
      <c r="E42" s="234"/>
      <c r="F42" s="234"/>
      <c r="G42" s="234"/>
      <c r="H42" s="234"/>
      <c r="I42" s="234"/>
      <c r="J42" s="215"/>
      <c r="K42" s="46" t="s">
        <v>22</v>
      </c>
      <c r="L42" s="46" t="s">
        <v>23</v>
      </c>
      <c r="M42" s="46" t="s">
        <v>24</v>
      </c>
      <c r="N42" s="46" t="s">
        <v>28</v>
      </c>
      <c r="O42" s="46" t="s">
        <v>6</v>
      </c>
      <c r="P42" s="46" t="s">
        <v>25</v>
      </c>
      <c r="Q42" s="46" t="s">
        <v>26</v>
      </c>
      <c r="R42" s="46" t="s">
        <v>22</v>
      </c>
      <c r="S42" s="46" t="s">
        <v>27</v>
      </c>
      <c r="T42" s="172"/>
    </row>
    <row r="43" spans="1:21" ht="15">
      <c r="A43" s="55" t="s">
        <v>88</v>
      </c>
      <c r="B43" s="207" t="s">
        <v>87</v>
      </c>
      <c r="C43" s="207"/>
      <c r="D43" s="207"/>
      <c r="E43" s="207"/>
      <c r="F43" s="207"/>
      <c r="G43" s="207"/>
      <c r="H43" s="207"/>
      <c r="I43" s="207"/>
      <c r="J43" s="52">
        <v>3</v>
      </c>
      <c r="K43" s="52">
        <v>0</v>
      </c>
      <c r="L43" s="52">
        <v>2</v>
      </c>
      <c r="M43" s="52">
        <v>0</v>
      </c>
      <c r="N43" s="53">
        <f>K36+L36+M36</f>
        <v>2</v>
      </c>
      <c r="O43" s="53">
        <f>P36-N36</f>
        <v>3</v>
      </c>
      <c r="P43" s="53">
        <f>ROUND(PRODUCT(J36,25)/14,0)</f>
        <v>5</v>
      </c>
      <c r="Q43" s="54" t="s">
        <v>26</v>
      </c>
      <c r="R43" s="49"/>
      <c r="S43" s="50"/>
      <c r="T43" s="82" t="s">
        <v>33</v>
      </c>
    </row>
    <row r="44" spans="1:21">
      <c r="A44" s="56" t="s">
        <v>19</v>
      </c>
      <c r="B44" s="135"/>
      <c r="C44" s="136"/>
      <c r="D44" s="136"/>
      <c r="E44" s="136"/>
      <c r="F44" s="136"/>
      <c r="G44" s="136"/>
      <c r="H44" s="136"/>
      <c r="I44" s="136"/>
      <c r="J44" s="51">
        <f t="shared" ref="J44:P44" si="2">SUM(J43:J43)</f>
        <v>3</v>
      </c>
      <c r="K44" s="51">
        <f t="shared" si="2"/>
        <v>0</v>
      </c>
      <c r="L44" s="51">
        <f t="shared" si="2"/>
        <v>2</v>
      </c>
      <c r="M44" s="51">
        <f t="shared" si="2"/>
        <v>0</v>
      </c>
      <c r="N44" s="51">
        <f t="shared" si="2"/>
        <v>2</v>
      </c>
      <c r="O44" s="51">
        <f t="shared" si="2"/>
        <v>3</v>
      </c>
      <c r="P44" s="51">
        <f t="shared" si="2"/>
        <v>5</v>
      </c>
      <c r="Q44" s="51">
        <f>COUNTIF(Q43:Q43,"E")</f>
        <v>1</v>
      </c>
      <c r="R44" s="51">
        <f>COUNTIF(R36:R36,"C")</f>
        <v>0</v>
      </c>
      <c r="S44" s="51">
        <f>COUNTIF(S36:S36,"VP")</f>
        <v>0</v>
      </c>
      <c r="T44" s="82"/>
    </row>
    <row r="45" spans="1:21" ht="21.75" customHeight="1">
      <c r="T45" s="85"/>
    </row>
    <row r="46" spans="1:21" ht="18.75" customHeight="1">
      <c r="A46" s="208" t="s">
        <v>39</v>
      </c>
      <c r="B46" s="208"/>
      <c r="C46" s="208"/>
      <c r="D46" s="208"/>
      <c r="E46" s="208"/>
      <c r="F46" s="208"/>
      <c r="G46" s="208"/>
      <c r="H46" s="208"/>
      <c r="I46" s="208"/>
      <c r="J46" s="208"/>
      <c r="K46" s="208"/>
      <c r="L46" s="208"/>
      <c r="M46" s="208"/>
      <c r="N46" s="208"/>
      <c r="O46" s="208"/>
      <c r="P46" s="208"/>
      <c r="Q46" s="208"/>
      <c r="R46" s="208"/>
      <c r="S46" s="208"/>
      <c r="T46" s="208"/>
    </row>
    <row r="47" spans="1:21" ht="24.75" customHeight="1">
      <c r="A47" s="228" t="s">
        <v>21</v>
      </c>
      <c r="B47" s="231" t="s">
        <v>20</v>
      </c>
      <c r="C47" s="232"/>
      <c r="D47" s="232"/>
      <c r="E47" s="232"/>
      <c r="F47" s="232"/>
      <c r="G47" s="232"/>
      <c r="H47" s="232"/>
      <c r="I47" s="232"/>
      <c r="J47" s="215" t="s">
        <v>34</v>
      </c>
      <c r="K47" s="215" t="s">
        <v>18</v>
      </c>
      <c r="L47" s="215"/>
      <c r="M47" s="215"/>
      <c r="N47" s="215" t="s">
        <v>35</v>
      </c>
      <c r="O47" s="220"/>
      <c r="P47" s="220"/>
      <c r="Q47" s="215" t="s">
        <v>17</v>
      </c>
      <c r="R47" s="215"/>
      <c r="S47" s="215"/>
      <c r="T47" s="219" t="s">
        <v>16</v>
      </c>
      <c r="U47" s="1">
        <f>163*14+55*14</f>
        <v>3052</v>
      </c>
    </row>
    <row r="48" spans="1:21">
      <c r="A48" s="229"/>
      <c r="B48" s="233"/>
      <c r="C48" s="234"/>
      <c r="D48" s="234"/>
      <c r="E48" s="234"/>
      <c r="F48" s="234"/>
      <c r="G48" s="234"/>
      <c r="H48" s="234"/>
      <c r="I48" s="234"/>
      <c r="J48" s="215"/>
      <c r="K48" s="46" t="s">
        <v>22</v>
      </c>
      <c r="L48" s="46" t="s">
        <v>23</v>
      </c>
      <c r="M48" s="46" t="s">
        <v>24</v>
      </c>
      <c r="N48" s="46" t="s">
        <v>28</v>
      </c>
      <c r="O48" s="46" t="s">
        <v>6</v>
      </c>
      <c r="P48" s="46" t="s">
        <v>25</v>
      </c>
      <c r="Q48" s="46" t="s">
        <v>26</v>
      </c>
      <c r="R48" s="46" t="s">
        <v>22</v>
      </c>
      <c r="S48" s="46" t="s">
        <v>27</v>
      </c>
      <c r="T48" s="172"/>
    </row>
    <row r="49" spans="1:25" ht="15">
      <c r="A49" s="55" t="s">
        <v>89</v>
      </c>
      <c r="B49" s="207" t="s">
        <v>87</v>
      </c>
      <c r="C49" s="207"/>
      <c r="D49" s="207"/>
      <c r="E49" s="207"/>
      <c r="F49" s="207"/>
      <c r="G49" s="207"/>
      <c r="H49" s="207"/>
      <c r="I49" s="207"/>
      <c r="J49" s="52">
        <v>3</v>
      </c>
      <c r="K49" s="52">
        <v>0</v>
      </c>
      <c r="L49" s="52">
        <v>2</v>
      </c>
      <c r="M49" s="52">
        <v>0</v>
      </c>
      <c r="N49" s="53">
        <f>K36+L36+M36</f>
        <v>2</v>
      </c>
      <c r="O49" s="53">
        <f>P36-N36</f>
        <v>3</v>
      </c>
      <c r="P49" s="53">
        <f>ROUND(PRODUCT(J36,25)/14,0)</f>
        <v>5</v>
      </c>
      <c r="Q49" s="54" t="s">
        <v>26</v>
      </c>
      <c r="R49" s="49"/>
      <c r="S49" s="50"/>
      <c r="T49" s="82" t="s">
        <v>33</v>
      </c>
    </row>
    <row r="50" spans="1:25" ht="9" customHeight="1">
      <c r="A50" s="56" t="s">
        <v>19</v>
      </c>
      <c r="B50" s="135"/>
      <c r="C50" s="136"/>
      <c r="D50" s="136"/>
      <c r="E50" s="136"/>
      <c r="F50" s="136"/>
      <c r="G50" s="136"/>
      <c r="H50" s="136"/>
      <c r="I50" s="136"/>
      <c r="J50" s="51">
        <f t="shared" ref="J50:P50" si="3">SUM(J49:J49)</f>
        <v>3</v>
      </c>
      <c r="K50" s="51">
        <f t="shared" si="3"/>
        <v>0</v>
      </c>
      <c r="L50" s="51">
        <f t="shared" si="3"/>
        <v>2</v>
      </c>
      <c r="M50" s="51">
        <f t="shared" si="3"/>
        <v>0</v>
      </c>
      <c r="N50" s="51">
        <f t="shared" si="3"/>
        <v>2</v>
      </c>
      <c r="O50" s="51">
        <f t="shared" si="3"/>
        <v>3</v>
      </c>
      <c r="P50" s="51">
        <f t="shared" si="3"/>
        <v>5</v>
      </c>
      <c r="Q50" s="51">
        <f>COUNTIF(Q49:Q49,"E")</f>
        <v>1</v>
      </c>
      <c r="R50" s="51">
        <f>COUNTIF(R49:R49,"C")</f>
        <v>0</v>
      </c>
      <c r="S50" s="51">
        <f>COUNTIF(S49:S49,"VP")</f>
        <v>0</v>
      </c>
    </row>
    <row r="51" spans="1:25">
      <c r="B51" s="2"/>
      <c r="C51" s="2"/>
      <c r="D51" s="2"/>
      <c r="E51" s="2"/>
      <c r="F51" s="2"/>
      <c r="G51" s="2"/>
      <c r="M51" s="8"/>
      <c r="N51" s="8"/>
      <c r="O51" s="8"/>
      <c r="P51" s="8"/>
      <c r="Q51" s="8"/>
      <c r="R51" s="8"/>
      <c r="S51" s="8"/>
    </row>
    <row r="54" spans="1:25" ht="19.5" customHeight="1">
      <c r="A54" s="287" t="s">
        <v>110</v>
      </c>
      <c r="B54" s="287"/>
      <c r="C54" s="287"/>
      <c r="D54" s="287"/>
      <c r="E54" s="287"/>
      <c r="F54" s="287"/>
      <c r="G54" s="287"/>
      <c r="H54" s="287"/>
      <c r="I54" s="287"/>
      <c r="J54" s="287"/>
      <c r="K54" s="287"/>
      <c r="L54" s="287"/>
      <c r="M54" s="287"/>
      <c r="N54" s="287"/>
      <c r="O54" s="287"/>
      <c r="P54" s="287"/>
      <c r="Q54" s="287"/>
      <c r="R54" s="287"/>
      <c r="S54" s="287"/>
      <c r="T54" s="287"/>
    </row>
    <row r="55" spans="1:25" ht="27.75" customHeight="1">
      <c r="A55" s="175" t="s">
        <v>21</v>
      </c>
      <c r="B55" s="269" t="s">
        <v>20</v>
      </c>
      <c r="C55" s="270"/>
      <c r="D55" s="270"/>
      <c r="E55" s="270"/>
      <c r="F55" s="270"/>
      <c r="G55" s="270"/>
      <c r="H55" s="270"/>
      <c r="I55" s="271"/>
      <c r="J55" s="171" t="s">
        <v>34</v>
      </c>
      <c r="K55" s="173" t="s">
        <v>18</v>
      </c>
      <c r="L55" s="173"/>
      <c r="M55" s="173"/>
      <c r="N55" s="173" t="s">
        <v>35</v>
      </c>
      <c r="O55" s="174"/>
      <c r="P55" s="174"/>
      <c r="Q55" s="173" t="s">
        <v>17</v>
      </c>
      <c r="R55" s="173"/>
      <c r="S55" s="173"/>
      <c r="T55" s="173" t="s">
        <v>16</v>
      </c>
    </row>
    <row r="56" spans="1:25" ht="12.75" customHeight="1">
      <c r="A56" s="176"/>
      <c r="B56" s="272"/>
      <c r="C56" s="273"/>
      <c r="D56" s="273"/>
      <c r="E56" s="273"/>
      <c r="F56" s="273"/>
      <c r="G56" s="273"/>
      <c r="H56" s="273"/>
      <c r="I56" s="274"/>
      <c r="J56" s="172"/>
      <c r="K56" s="5" t="s">
        <v>22</v>
      </c>
      <c r="L56" s="5" t="s">
        <v>23</v>
      </c>
      <c r="M56" s="5" t="s">
        <v>24</v>
      </c>
      <c r="N56" s="5" t="s">
        <v>28</v>
      </c>
      <c r="O56" s="5" t="s">
        <v>6</v>
      </c>
      <c r="P56" s="5" t="s">
        <v>25</v>
      </c>
      <c r="Q56" s="5" t="s">
        <v>26</v>
      </c>
      <c r="R56" s="5" t="s">
        <v>22</v>
      </c>
      <c r="S56" s="5" t="s">
        <v>27</v>
      </c>
      <c r="T56" s="173"/>
    </row>
    <row r="57" spans="1:25">
      <c r="A57" s="275" t="s">
        <v>73</v>
      </c>
      <c r="B57" s="276"/>
      <c r="C57" s="276"/>
      <c r="D57" s="276"/>
      <c r="E57" s="276"/>
      <c r="F57" s="276"/>
      <c r="G57" s="276"/>
      <c r="H57" s="276"/>
      <c r="I57" s="276"/>
      <c r="J57" s="276"/>
      <c r="K57" s="276"/>
      <c r="L57" s="276"/>
      <c r="M57" s="276"/>
      <c r="N57" s="276"/>
      <c r="O57" s="276"/>
      <c r="P57" s="276"/>
      <c r="Q57" s="276"/>
      <c r="R57" s="276"/>
      <c r="S57" s="276"/>
      <c r="T57" s="277"/>
    </row>
    <row r="58" spans="1:25">
      <c r="A58" s="90" t="s">
        <v>90</v>
      </c>
      <c r="B58" s="170" t="s">
        <v>91</v>
      </c>
      <c r="C58" s="170"/>
      <c r="D58" s="170"/>
      <c r="E58" s="170"/>
      <c r="F58" s="170"/>
      <c r="G58" s="170"/>
      <c r="H58" s="170"/>
      <c r="I58" s="170"/>
      <c r="J58" s="91">
        <v>3</v>
      </c>
      <c r="K58" s="91">
        <v>0</v>
      </c>
      <c r="L58" s="91">
        <v>2</v>
      </c>
      <c r="M58" s="91">
        <v>0</v>
      </c>
      <c r="N58" s="92">
        <f>K60+L60+M60</f>
        <v>2</v>
      </c>
      <c r="O58" s="92">
        <f>P60-N60</f>
        <v>3</v>
      </c>
      <c r="P58" s="92">
        <f>ROUND(PRODUCT(J60,25)/14,0)</f>
        <v>5</v>
      </c>
      <c r="Q58" s="93" t="s">
        <v>26</v>
      </c>
      <c r="R58" s="25"/>
      <c r="S58" s="27"/>
      <c r="T58" s="82" t="s">
        <v>33</v>
      </c>
      <c r="U58" s="149" t="s">
        <v>64</v>
      </c>
      <c r="V58" s="150"/>
      <c r="W58" s="150"/>
      <c r="X58" s="150"/>
      <c r="Y58" s="150"/>
    </row>
    <row r="59" spans="1:25">
      <c r="A59" s="90" t="s">
        <v>92</v>
      </c>
      <c r="B59" s="170" t="s">
        <v>93</v>
      </c>
      <c r="C59" s="170"/>
      <c r="D59" s="170"/>
      <c r="E59" s="170"/>
      <c r="F59" s="170"/>
      <c r="G59" s="170"/>
      <c r="H59" s="170"/>
      <c r="I59" s="170"/>
      <c r="J59" s="91">
        <v>3</v>
      </c>
      <c r="K59" s="91">
        <v>0</v>
      </c>
      <c r="L59" s="91">
        <v>2</v>
      </c>
      <c r="M59" s="91">
        <v>0</v>
      </c>
      <c r="N59" s="92">
        <f>K61+L61+M61</f>
        <v>2</v>
      </c>
      <c r="O59" s="92">
        <v>3</v>
      </c>
      <c r="P59" s="92">
        <f>ROUND(PRODUCT(J61,25)/14,0)</f>
        <v>5</v>
      </c>
      <c r="Q59" s="93" t="s">
        <v>26</v>
      </c>
      <c r="R59" s="25"/>
      <c r="S59" s="27"/>
      <c r="T59" s="82" t="s">
        <v>33</v>
      </c>
      <c r="U59" s="149"/>
      <c r="V59" s="150"/>
      <c r="W59" s="150"/>
      <c r="X59" s="150"/>
      <c r="Y59" s="150"/>
    </row>
    <row r="60" spans="1:25">
      <c r="A60" s="90" t="s">
        <v>94</v>
      </c>
      <c r="B60" s="170" t="s">
        <v>95</v>
      </c>
      <c r="C60" s="170"/>
      <c r="D60" s="170"/>
      <c r="E60" s="170"/>
      <c r="F60" s="170"/>
      <c r="G60" s="170"/>
      <c r="H60" s="170"/>
      <c r="I60" s="170"/>
      <c r="J60" s="91">
        <v>3</v>
      </c>
      <c r="K60" s="91">
        <v>0</v>
      </c>
      <c r="L60" s="91">
        <v>2</v>
      </c>
      <c r="M60" s="91">
        <v>0</v>
      </c>
      <c r="N60" s="92">
        <f>K62+L62+M62</f>
        <v>2</v>
      </c>
      <c r="O60" s="92">
        <f>P62-N62</f>
        <v>2</v>
      </c>
      <c r="P60" s="92">
        <f>ROUND(PRODUCT(J62,25)/14,0)</f>
        <v>5</v>
      </c>
      <c r="Q60" s="93" t="s">
        <v>26</v>
      </c>
      <c r="R60" s="25"/>
      <c r="S60" s="27"/>
      <c r="T60" s="82" t="s">
        <v>33</v>
      </c>
      <c r="U60" s="149"/>
      <c r="V60" s="150"/>
      <c r="W60" s="150"/>
      <c r="X60" s="150"/>
      <c r="Y60" s="150"/>
    </row>
    <row r="61" spans="1:25">
      <c r="A61" s="90" t="s">
        <v>96</v>
      </c>
      <c r="B61" s="170" t="s">
        <v>97</v>
      </c>
      <c r="C61" s="170"/>
      <c r="D61" s="170"/>
      <c r="E61" s="170"/>
      <c r="F61" s="170"/>
      <c r="G61" s="170"/>
      <c r="H61" s="170"/>
      <c r="I61" s="170"/>
      <c r="J61" s="91">
        <v>3</v>
      </c>
      <c r="K61" s="91">
        <v>0</v>
      </c>
      <c r="L61" s="91">
        <v>2</v>
      </c>
      <c r="M61" s="91">
        <v>0</v>
      </c>
      <c r="N61" s="92">
        <v>2</v>
      </c>
      <c r="O61" s="92">
        <v>3</v>
      </c>
      <c r="P61" s="92">
        <v>5</v>
      </c>
      <c r="Q61" s="93" t="s">
        <v>26</v>
      </c>
      <c r="R61" s="25"/>
      <c r="S61" s="27"/>
      <c r="T61" s="82" t="s">
        <v>33</v>
      </c>
      <c r="U61" s="149"/>
      <c r="V61" s="150"/>
      <c r="W61" s="150"/>
      <c r="X61" s="150"/>
      <c r="Y61" s="150"/>
    </row>
    <row r="62" spans="1:25">
      <c r="A62" s="90" t="s">
        <v>98</v>
      </c>
      <c r="B62" s="170" t="s">
        <v>99</v>
      </c>
      <c r="C62" s="170"/>
      <c r="D62" s="170"/>
      <c r="E62" s="170"/>
      <c r="F62" s="170"/>
      <c r="G62" s="170"/>
      <c r="H62" s="170"/>
      <c r="I62" s="170"/>
      <c r="J62" s="91">
        <v>3</v>
      </c>
      <c r="K62" s="91">
        <v>0</v>
      </c>
      <c r="L62" s="91">
        <v>2</v>
      </c>
      <c r="M62" s="91">
        <v>0</v>
      </c>
      <c r="N62" s="92">
        <f>K63+L63+M63</f>
        <v>0</v>
      </c>
      <c r="O62" s="92">
        <f>P63-N63</f>
        <v>0</v>
      </c>
      <c r="P62" s="92">
        <f>ROUND(PRODUCT(J63,25)/14,0)</f>
        <v>2</v>
      </c>
      <c r="Q62" s="93" t="s">
        <v>26</v>
      </c>
      <c r="R62" s="25"/>
      <c r="S62" s="27"/>
      <c r="T62" s="82" t="s">
        <v>33</v>
      </c>
      <c r="U62" s="149"/>
      <c r="V62" s="150"/>
      <c r="W62" s="150"/>
      <c r="X62" s="150"/>
      <c r="Y62" s="150"/>
    </row>
    <row r="63" spans="1:25">
      <c r="A63" s="167" t="s">
        <v>74</v>
      </c>
      <c r="B63" s="168"/>
      <c r="C63" s="168"/>
      <c r="D63" s="168"/>
      <c r="E63" s="168"/>
      <c r="F63" s="168"/>
      <c r="G63" s="168"/>
      <c r="H63" s="168"/>
      <c r="I63" s="168"/>
      <c r="J63" s="168"/>
      <c r="K63" s="168"/>
      <c r="L63" s="168"/>
      <c r="M63" s="168"/>
      <c r="N63" s="168"/>
      <c r="O63" s="168"/>
      <c r="P63" s="168"/>
      <c r="Q63" s="168"/>
      <c r="R63" s="168"/>
      <c r="S63" s="168"/>
      <c r="T63" s="169"/>
      <c r="U63" s="151" t="s">
        <v>65</v>
      </c>
      <c r="V63" s="152"/>
      <c r="W63" s="152"/>
      <c r="X63" s="152"/>
      <c r="Y63" s="153"/>
    </row>
    <row r="64" spans="1:25" ht="27" customHeight="1">
      <c r="A64" s="90" t="s">
        <v>100</v>
      </c>
      <c r="B64" s="170" t="s">
        <v>91</v>
      </c>
      <c r="C64" s="170"/>
      <c r="D64" s="170"/>
      <c r="E64" s="170"/>
      <c r="F64" s="170"/>
      <c r="G64" s="170"/>
      <c r="H64" s="170"/>
      <c r="I64" s="170"/>
      <c r="J64" s="91">
        <v>3</v>
      </c>
      <c r="K64" s="91">
        <v>0</v>
      </c>
      <c r="L64" s="91">
        <v>2</v>
      </c>
      <c r="M64" s="91">
        <v>0</v>
      </c>
      <c r="N64" s="92">
        <f>K66+L66+M66</f>
        <v>2</v>
      </c>
      <c r="O64" s="92">
        <f t="shared" ref="O64:O68" si="4">P64-N64</f>
        <v>3</v>
      </c>
      <c r="P64" s="92">
        <f t="shared" ref="P64:P68" si="5">ROUND(PRODUCT(J64,25)/14,0)</f>
        <v>5</v>
      </c>
      <c r="Q64" s="93" t="s">
        <v>26</v>
      </c>
      <c r="R64" s="25"/>
      <c r="S64" s="27"/>
      <c r="T64" s="82" t="s">
        <v>33</v>
      </c>
      <c r="U64" s="151"/>
      <c r="V64" s="152"/>
      <c r="W64" s="152"/>
      <c r="X64" s="152"/>
      <c r="Y64" s="153"/>
    </row>
    <row r="65" spans="1:25" ht="24.75" customHeight="1">
      <c r="A65" s="90" t="s">
        <v>101</v>
      </c>
      <c r="B65" s="170" t="s">
        <v>93</v>
      </c>
      <c r="C65" s="170"/>
      <c r="D65" s="170"/>
      <c r="E65" s="170"/>
      <c r="F65" s="170"/>
      <c r="G65" s="170"/>
      <c r="H65" s="170"/>
      <c r="I65" s="170"/>
      <c r="J65" s="91">
        <v>3</v>
      </c>
      <c r="K65" s="91">
        <v>0</v>
      </c>
      <c r="L65" s="91">
        <v>2</v>
      </c>
      <c r="M65" s="91">
        <v>0</v>
      </c>
      <c r="N65" s="92">
        <f>K67+L67+M67</f>
        <v>2</v>
      </c>
      <c r="O65" s="92">
        <f t="shared" si="4"/>
        <v>3</v>
      </c>
      <c r="P65" s="92">
        <f t="shared" si="5"/>
        <v>5</v>
      </c>
      <c r="Q65" s="93" t="s">
        <v>26</v>
      </c>
      <c r="R65" s="25"/>
      <c r="S65" s="27"/>
      <c r="T65" s="82" t="s">
        <v>33</v>
      </c>
      <c r="U65" s="151"/>
      <c r="V65" s="152"/>
      <c r="W65" s="152"/>
      <c r="X65" s="152"/>
      <c r="Y65" s="153"/>
    </row>
    <row r="66" spans="1:25">
      <c r="A66" s="90" t="s">
        <v>102</v>
      </c>
      <c r="B66" s="170" t="s">
        <v>95</v>
      </c>
      <c r="C66" s="170"/>
      <c r="D66" s="170"/>
      <c r="E66" s="170"/>
      <c r="F66" s="170"/>
      <c r="G66" s="170"/>
      <c r="H66" s="170"/>
      <c r="I66" s="170"/>
      <c r="J66" s="91">
        <v>3</v>
      </c>
      <c r="K66" s="91">
        <v>0</v>
      </c>
      <c r="L66" s="91">
        <v>2</v>
      </c>
      <c r="M66" s="91">
        <v>0</v>
      </c>
      <c r="N66" s="92">
        <f>K68+L68+M68</f>
        <v>2</v>
      </c>
      <c r="O66" s="92">
        <f t="shared" si="4"/>
        <v>3</v>
      </c>
      <c r="P66" s="92">
        <f t="shared" si="5"/>
        <v>5</v>
      </c>
      <c r="Q66" s="93" t="s">
        <v>26</v>
      </c>
      <c r="R66" s="25"/>
      <c r="S66" s="27"/>
      <c r="T66" s="82" t="s">
        <v>33</v>
      </c>
      <c r="U66" s="151"/>
      <c r="V66" s="152"/>
      <c r="W66" s="152"/>
      <c r="X66" s="152"/>
      <c r="Y66" s="153"/>
    </row>
    <row r="67" spans="1:25">
      <c r="A67" s="90" t="s">
        <v>103</v>
      </c>
      <c r="B67" s="170" t="s">
        <v>97</v>
      </c>
      <c r="C67" s="170"/>
      <c r="D67" s="170"/>
      <c r="E67" s="170"/>
      <c r="F67" s="170"/>
      <c r="G67" s="170"/>
      <c r="H67" s="170"/>
      <c r="I67" s="170"/>
      <c r="J67" s="91">
        <v>3</v>
      </c>
      <c r="K67" s="91">
        <v>0</v>
      </c>
      <c r="L67" s="91">
        <v>2</v>
      </c>
      <c r="M67" s="91">
        <v>0</v>
      </c>
      <c r="N67" s="92">
        <v>2</v>
      </c>
      <c r="O67" s="92">
        <f t="shared" si="4"/>
        <v>3</v>
      </c>
      <c r="P67" s="92">
        <f t="shared" si="5"/>
        <v>5</v>
      </c>
      <c r="Q67" s="93" t="s">
        <v>26</v>
      </c>
      <c r="R67" s="25"/>
      <c r="S67" s="27"/>
      <c r="T67" s="82" t="s">
        <v>33</v>
      </c>
      <c r="U67" s="151"/>
      <c r="V67" s="152"/>
      <c r="W67" s="152"/>
      <c r="X67" s="152"/>
      <c r="Y67" s="153"/>
    </row>
    <row r="68" spans="1:25">
      <c r="A68" s="90" t="s">
        <v>104</v>
      </c>
      <c r="B68" s="170" t="s">
        <v>99</v>
      </c>
      <c r="C68" s="170"/>
      <c r="D68" s="170"/>
      <c r="E68" s="170"/>
      <c r="F68" s="170"/>
      <c r="G68" s="170"/>
      <c r="H68" s="170"/>
      <c r="I68" s="170"/>
      <c r="J68" s="91">
        <v>3</v>
      </c>
      <c r="K68" s="91">
        <v>0</v>
      </c>
      <c r="L68" s="91">
        <v>2</v>
      </c>
      <c r="M68" s="91">
        <v>0</v>
      </c>
      <c r="N68" s="92">
        <v>2</v>
      </c>
      <c r="O68" s="92">
        <f t="shared" si="4"/>
        <v>3</v>
      </c>
      <c r="P68" s="92">
        <f t="shared" si="5"/>
        <v>5</v>
      </c>
      <c r="Q68" s="93" t="s">
        <v>26</v>
      </c>
      <c r="R68" s="25"/>
      <c r="S68" s="27"/>
      <c r="T68" s="82" t="s">
        <v>33</v>
      </c>
      <c r="U68" s="151"/>
      <c r="V68" s="152"/>
      <c r="W68" s="152"/>
      <c r="X68" s="152"/>
      <c r="Y68" s="153"/>
    </row>
    <row r="69" spans="1:25">
      <c r="A69" s="167" t="s">
        <v>75</v>
      </c>
      <c r="B69" s="168"/>
      <c r="C69" s="168"/>
      <c r="D69" s="168"/>
      <c r="E69" s="168"/>
      <c r="F69" s="168"/>
      <c r="G69" s="168"/>
      <c r="H69" s="168"/>
      <c r="I69" s="168"/>
      <c r="J69" s="168"/>
      <c r="K69" s="168"/>
      <c r="L69" s="168"/>
      <c r="M69" s="168"/>
      <c r="N69" s="168"/>
      <c r="O69" s="168"/>
      <c r="P69" s="168"/>
      <c r="Q69" s="168"/>
      <c r="R69" s="168"/>
      <c r="S69" s="168"/>
      <c r="T69" s="169"/>
      <c r="U69" s="151"/>
      <c r="V69" s="152"/>
      <c r="W69" s="152"/>
      <c r="X69" s="152"/>
      <c r="Y69" s="153"/>
    </row>
    <row r="70" spans="1:25">
      <c r="A70" s="94" t="s">
        <v>105</v>
      </c>
      <c r="B70" s="230" t="s">
        <v>91</v>
      </c>
      <c r="C70" s="230"/>
      <c r="D70" s="230"/>
      <c r="E70" s="230"/>
      <c r="F70" s="230"/>
      <c r="G70" s="230"/>
      <c r="H70" s="230"/>
      <c r="I70" s="230"/>
      <c r="J70" s="87">
        <v>3</v>
      </c>
      <c r="K70" s="87">
        <v>0</v>
      </c>
      <c r="L70" s="87">
        <v>2</v>
      </c>
      <c r="M70" s="87">
        <v>0</v>
      </c>
      <c r="N70" s="92">
        <v>2</v>
      </c>
      <c r="O70" s="92">
        <f t="shared" ref="O70:O71" si="6">P70-N70</f>
        <v>3</v>
      </c>
      <c r="P70" s="92">
        <f t="shared" ref="P70:P71" si="7">ROUND(PRODUCT(J70,25)/14,0)</f>
        <v>5</v>
      </c>
      <c r="Q70" s="93" t="s">
        <v>26</v>
      </c>
      <c r="R70" s="93"/>
      <c r="S70" s="27"/>
      <c r="T70" s="82" t="s">
        <v>33</v>
      </c>
    </row>
    <row r="71" spans="1:25" ht="25.5" customHeight="1">
      <c r="A71" s="94" t="s">
        <v>106</v>
      </c>
      <c r="B71" s="230" t="s">
        <v>93</v>
      </c>
      <c r="C71" s="230"/>
      <c r="D71" s="230"/>
      <c r="E71" s="230"/>
      <c r="F71" s="230"/>
      <c r="G71" s="230"/>
      <c r="H71" s="230"/>
      <c r="I71" s="230"/>
      <c r="J71" s="87">
        <v>3</v>
      </c>
      <c r="K71" s="87">
        <v>0</v>
      </c>
      <c r="L71" s="87">
        <v>2</v>
      </c>
      <c r="M71" s="87">
        <v>0</v>
      </c>
      <c r="N71" s="92">
        <v>2</v>
      </c>
      <c r="O71" s="92">
        <f t="shared" si="6"/>
        <v>3</v>
      </c>
      <c r="P71" s="92">
        <f t="shared" si="7"/>
        <v>5</v>
      </c>
      <c r="Q71" s="93" t="s">
        <v>26</v>
      </c>
      <c r="R71" s="93"/>
      <c r="S71" s="27"/>
      <c r="T71" s="82" t="s">
        <v>33</v>
      </c>
    </row>
    <row r="72" spans="1:25" s="35" customFormat="1" ht="25.5" customHeight="1">
      <c r="A72" s="137" t="s">
        <v>107</v>
      </c>
      <c r="B72" s="138"/>
      <c r="C72" s="138"/>
      <c r="D72" s="138"/>
      <c r="E72" s="138"/>
      <c r="F72" s="138"/>
      <c r="G72" s="138"/>
      <c r="H72" s="138"/>
      <c r="I72" s="138"/>
      <c r="J72" s="138"/>
      <c r="K72" s="138"/>
      <c r="L72" s="138"/>
      <c r="M72" s="138"/>
      <c r="N72" s="138"/>
      <c r="O72" s="138"/>
      <c r="P72" s="138"/>
      <c r="Q72" s="138"/>
      <c r="R72" s="138"/>
      <c r="S72" s="138"/>
      <c r="T72" s="139"/>
    </row>
    <row r="73" spans="1:25" s="35" customFormat="1" ht="25.5" customHeight="1">
      <c r="A73" s="94" t="s">
        <v>108</v>
      </c>
      <c r="B73" s="170" t="s">
        <v>91</v>
      </c>
      <c r="C73" s="170"/>
      <c r="D73" s="170"/>
      <c r="E73" s="170"/>
      <c r="F73" s="170"/>
      <c r="G73" s="170"/>
      <c r="H73" s="170"/>
      <c r="I73" s="170"/>
      <c r="J73" s="87">
        <v>3</v>
      </c>
      <c r="K73" s="87">
        <v>0</v>
      </c>
      <c r="L73" s="87">
        <v>2</v>
      </c>
      <c r="M73" s="87">
        <v>0</v>
      </c>
      <c r="N73" s="92">
        <f>K73+L73+M73</f>
        <v>2</v>
      </c>
      <c r="O73" s="92">
        <f>P73-N73</f>
        <v>3</v>
      </c>
      <c r="P73" s="92">
        <f>ROUND(PRODUCT(J73,25)/14,0)</f>
        <v>5</v>
      </c>
      <c r="Q73" s="93" t="s">
        <v>26</v>
      </c>
      <c r="R73" s="93"/>
      <c r="S73" s="27"/>
      <c r="T73" s="95" t="s">
        <v>33</v>
      </c>
    </row>
    <row r="74" spans="1:25" s="35" customFormat="1" ht="25.5" customHeight="1">
      <c r="A74" s="94" t="s">
        <v>109</v>
      </c>
      <c r="B74" s="170" t="s">
        <v>93</v>
      </c>
      <c r="C74" s="170"/>
      <c r="D74" s="170"/>
      <c r="E74" s="170"/>
      <c r="F74" s="170"/>
      <c r="G74" s="170"/>
      <c r="H74" s="170"/>
      <c r="I74" s="170"/>
      <c r="J74" s="87">
        <v>3</v>
      </c>
      <c r="K74" s="87">
        <v>0</v>
      </c>
      <c r="L74" s="87">
        <v>2</v>
      </c>
      <c r="M74" s="87">
        <v>0</v>
      </c>
      <c r="N74" s="92">
        <f>K74+L74+M74</f>
        <v>2</v>
      </c>
      <c r="O74" s="92">
        <f>P74-N74</f>
        <v>3</v>
      </c>
      <c r="P74" s="92">
        <f>ROUND(PRODUCT(J74,25)/14,0)</f>
        <v>5</v>
      </c>
      <c r="Q74" s="93" t="s">
        <v>26</v>
      </c>
      <c r="R74" s="93"/>
      <c r="S74" s="27"/>
      <c r="T74" s="95" t="s">
        <v>33</v>
      </c>
    </row>
    <row r="75" spans="1:25" ht="24.75" customHeight="1">
      <c r="A75" s="260" t="s">
        <v>60</v>
      </c>
      <c r="B75" s="261"/>
      <c r="C75" s="261"/>
      <c r="D75" s="261"/>
      <c r="E75" s="261"/>
      <c r="F75" s="261"/>
      <c r="G75" s="261"/>
      <c r="H75" s="261"/>
      <c r="I75" s="262"/>
      <c r="J75" s="29">
        <f t="shared" ref="J75:P75" si="8">SUM(J58,J64,J70)</f>
        <v>9</v>
      </c>
      <c r="K75" s="29">
        <f t="shared" si="8"/>
        <v>0</v>
      </c>
      <c r="L75" s="29">
        <f t="shared" si="8"/>
        <v>6</v>
      </c>
      <c r="M75" s="29">
        <f t="shared" si="8"/>
        <v>0</v>
      </c>
      <c r="N75" s="29">
        <f t="shared" si="8"/>
        <v>6</v>
      </c>
      <c r="O75" s="29">
        <f t="shared" si="8"/>
        <v>9</v>
      </c>
      <c r="P75" s="29">
        <f t="shared" si="8"/>
        <v>15</v>
      </c>
      <c r="Q75" s="29">
        <f>COUNTIF(Q58,"E")+COUNTIF(Q64,"E")+COUNTIF(Q70,"E")</f>
        <v>3</v>
      </c>
      <c r="R75" s="29">
        <f>COUNTIF(R58,"C")+COUNTIF(R64,"C")+COUNTIF(R70,"C")</f>
        <v>0</v>
      </c>
      <c r="S75" s="29">
        <f>COUNTIF(S58,"VP")+COUNTIF(S64,"VP")+COUNTIF(S70,"VP")</f>
        <v>0</v>
      </c>
      <c r="T75" s="31"/>
    </row>
    <row r="76" spans="1:25" ht="13.5" customHeight="1">
      <c r="A76" s="263" t="s">
        <v>40</v>
      </c>
      <c r="B76" s="264"/>
      <c r="C76" s="264"/>
      <c r="D76" s="264"/>
      <c r="E76" s="264"/>
      <c r="F76" s="264"/>
      <c r="G76" s="264"/>
      <c r="H76" s="264"/>
      <c r="I76" s="264"/>
      <c r="J76" s="265"/>
      <c r="K76" s="29">
        <f t="shared" ref="K76:P76" si="9">SUM(K58,K64,K70)*14</f>
        <v>0</v>
      </c>
      <c r="L76" s="29">
        <f t="shared" si="9"/>
        <v>84</v>
      </c>
      <c r="M76" s="29">
        <f t="shared" si="9"/>
        <v>0</v>
      </c>
      <c r="N76" s="29">
        <f t="shared" si="9"/>
        <v>84</v>
      </c>
      <c r="O76" s="29">
        <f t="shared" si="9"/>
        <v>126</v>
      </c>
      <c r="P76" s="29">
        <f t="shared" si="9"/>
        <v>210</v>
      </c>
      <c r="Q76" s="254"/>
      <c r="R76" s="255"/>
      <c r="S76" s="255"/>
      <c r="T76" s="256"/>
    </row>
    <row r="77" spans="1:25">
      <c r="A77" s="266"/>
      <c r="B77" s="267"/>
      <c r="C77" s="267"/>
      <c r="D77" s="267"/>
      <c r="E77" s="267"/>
      <c r="F77" s="267"/>
      <c r="G77" s="267"/>
      <c r="H77" s="267"/>
      <c r="I77" s="267"/>
      <c r="J77" s="268"/>
      <c r="K77" s="248">
        <f>SUM(K76:M76)</f>
        <v>84</v>
      </c>
      <c r="L77" s="249"/>
      <c r="M77" s="250"/>
      <c r="N77" s="251">
        <f>SUM(N76:O76)</f>
        <v>210</v>
      </c>
      <c r="O77" s="252"/>
      <c r="P77" s="253"/>
      <c r="Q77" s="257"/>
      <c r="R77" s="258"/>
      <c r="S77" s="258"/>
      <c r="T77" s="259"/>
    </row>
    <row r="78" spans="1:25">
      <c r="A78" s="96"/>
      <c r="B78" s="96"/>
      <c r="C78" s="96"/>
      <c r="D78" s="96"/>
      <c r="E78" s="96"/>
      <c r="F78" s="96"/>
      <c r="G78" s="96"/>
      <c r="H78" s="96"/>
      <c r="I78" s="96"/>
      <c r="J78" s="96"/>
      <c r="K78" s="97"/>
      <c r="L78" s="97"/>
      <c r="M78" s="97"/>
      <c r="N78" s="98"/>
      <c r="O78" s="98"/>
      <c r="P78" s="98"/>
      <c r="Q78" s="99"/>
      <c r="R78" s="99"/>
      <c r="S78" s="99"/>
      <c r="T78" s="99"/>
    </row>
    <row r="79" spans="1:25">
      <c r="A79" s="85"/>
      <c r="B79" s="100"/>
      <c r="C79" s="100"/>
      <c r="D79" s="100"/>
      <c r="E79" s="100"/>
      <c r="F79" s="100"/>
      <c r="G79" s="100"/>
      <c r="H79" s="85"/>
      <c r="I79" s="85"/>
      <c r="J79" s="85"/>
      <c r="K79" s="85"/>
      <c r="L79" s="85"/>
      <c r="M79" s="101"/>
      <c r="N79" s="101"/>
      <c r="O79" s="101"/>
      <c r="P79" s="101"/>
      <c r="Q79" s="101"/>
      <c r="R79" s="101"/>
      <c r="S79" s="101"/>
      <c r="T79" s="85"/>
    </row>
    <row r="80" spans="1:25" ht="15" customHeight="1">
      <c r="A80" s="96"/>
      <c r="B80" s="96"/>
      <c r="C80" s="96"/>
      <c r="D80" s="96"/>
      <c r="E80" s="96"/>
      <c r="F80" s="96"/>
      <c r="G80" s="96"/>
      <c r="H80" s="96"/>
      <c r="I80" s="96"/>
      <c r="J80" s="96"/>
      <c r="K80" s="97"/>
      <c r="L80" s="97"/>
      <c r="M80" s="97"/>
      <c r="N80" s="102"/>
      <c r="O80" s="102"/>
      <c r="P80" s="102"/>
      <c r="Q80" s="102"/>
      <c r="R80" s="102"/>
      <c r="S80" s="102"/>
      <c r="T80" s="102"/>
    </row>
    <row r="81" spans="1:20" ht="24" customHeight="1">
      <c r="A81" s="291"/>
      <c r="B81" s="291"/>
      <c r="C81" s="291"/>
      <c r="D81" s="291"/>
      <c r="E81" s="291"/>
      <c r="F81" s="291"/>
      <c r="G81" s="291"/>
      <c r="H81" s="291"/>
      <c r="I81" s="291"/>
      <c r="J81" s="291"/>
      <c r="K81" s="291"/>
      <c r="L81" s="291"/>
      <c r="M81" s="291"/>
      <c r="N81" s="291"/>
      <c r="O81" s="291"/>
      <c r="P81" s="291"/>
      <c r="Q81" s="291"/>
      <c r="R81" s="291"/>
      <c r="S81" s="291"/>
      <c r="T81" s="291"/>
    </row>
    <row r="82" spans="1:20" s="35" customFormat="1" ht="24" customHeight="1">
      <c r="A82" s="140" t="s">
        <v>111</v>
      </c>
      <c r="B82" s="140"/>
      <c r="C82" s="140"/>
      <c r="D82" s="140"/>
      <c r="E82" s="140"/>
      <c r="F82" s="140"/>
      <c r="G82" s="140"/>
      <c r="H82" s="140"/>
      <c r="I82" s="140"/>
      <c r="J82" s="140"/>
      <c r="K82" s="140"/>
      <c r="L82" s="140"/>
      <c r="M82" s="140"/>
      <c r="N82" s="140"/>
      <c r="O82" s="140"/>
      <c r="P82" s="140"/>
      <c r="Q82" s="140"/>
      <c r="R82" s="140"/>
      <c r="S82" s="140"/>
      <c r="T82" s="140"/>
    </row>
    <row r="83" spans="1:20" ht="16.5" customHeight="1">
      <c r="A83" s="288" t="s">
        <v>170</v>
      </c>
      <c r="B83" s="289"/>
      <c r="C83" s="289"/>
      <c r="D83" s="289"/>
      <c r="E83" s="289"/>
      <c r="F83" s="289"/>
      <c r="G83" s="289"/>
      <c r="H83" s="289"/>
      <c r="I83" s="289"/>
      <c r="J83" s="289"/>
      <c r="K83" s="289"/>
      <c r="L83" s="289"/>
      <c r="M83" s="289"/>
      <c r="N83" s="289"/>
      <c r="O83" s="289"/>
      <c r="P83" s="289"/>
      <c r="Q83" s="289"/>
      <c r="R83" s="289"/>
      <c r="S83" s="289"/>
      <c r="T83" s="290"/>
    </row>
    <row r="84" spans="1:20" ht="34.5" customHeight="1">
      <c r="A84" s="114" t="s">
        <v>21</v>
      </c>
      <c r="B84" s="114" t="s">
        <v>20</v>
      </c>
      <c r="C84" s="114"/>
      <c r="D84" s="114"/>
      <c r="E84" s="114"/>
      <c r="F84" s="114"/>
      <c r="G84" s="114"/>
      <c r="H84" s="114"/>
      <c r="I84" s="114"/>
      <c r="J84" s="115" t="s">
        <v>34</v>
      </c>
      <c r="K84" s="115" t="s">
        <v>18</v>
      </c>
      <c r="L84" s="115"/>
      <c r="M84" s="115"/>
      <c r="N84" s="115" t="s">
        <v>35</v>
      </c>
      <c r="O84" s="115"/>
      <c r="P84" s="115"/>
      <c r="Q84" s="115" t="s">
        <v>17</v>
      </c>
      <c r="R84" s="115"/>
      <c r="S84" s="115"/>
      <c r="T84" s="115" t="s">
        <v>16</v>
      </c>
    </row>
    <row r="85" spans="1:20">
      <c r="A85" s="114"/>
      <c r="B85" s="114"/>
      <c r="C85" s="114"/>
      <c r="D85" s="114"/>
      <c r="E85" s="114"/>
      <c r="F85" s="114"/>
      <c r="G85" s="114"/>
      <c r="H85" s="114"/>
      <c r="I85" s="114"/>
      <c r="J85" s="115"/>
      <c r="K85" s="14" t="s">
        <v>22</v>
      </c>
      <c r="L85" s="14" t="s">
        <v>23</v>
      </c>
      <c r="M85" s="14" t="s">
        <v>24</v>
      </c>
      <c r="N85" s="14" t="s">
        <v>28</v>
      </c>
      <c r="O85" s="14" t="s">
        <v>6</v>
      </c>
      <c r="P85" s="14" t="s">
        <v>25</v>
      </c>
      <c r="Q85" s="14" t="s">
        <v>26</v>
      </c>
      <c r="R85" s="14" t="s">
        <v>22</v>
      </c>
      <c r="S85" s="14" t="s">
        <v>27</v>
      </c>
      <c r="T85" s="115"/>
    </row>
    <row r="86" spans="1:20">
      <c r="A86" s="60" t="s">
        <v>112</v>
      </c>
      <c r="B86" s="108" t="s">
        <v>113</v>
      </c>
      <c r="C86" s="108"/>
      <c r="D86" s="108"/>
      <c r="E86" s="108"/>
      <c r="F86" s="108"/>
      <c r="G86" s="108"/>
      <c r="H86" s="108"/>
      <c r="I86" s="108"/>
      <c r="J86" s="61">
        <v>4</v>
      </c>
      <c r="K86" s="61">
        <v>0</v>
      </c>
      <c r="L86" s="61">
        <v>2</v>
      </c>
      <c r="M86" s="61">
        <v>0</v>
      </c>
      <c r="N86" s="62">
        <f>K86+L86+M86</f>
        <v>2</v>
      </c>
      <c r="O86" s="62">
        <f>P86-N86</f>
        <v>5</v>
      </c>
      <c r="P86" s="62">
        <f>ROUND(PRODUCT(J86,25)/14,0)</f>
        <v>7</v>
      </c>
      <c r="Q86" s="63"/>
      <c r="R86" s="63" t="s">
        <v>22</v>
      </c>
      <c r="S86" s="13" t="str">
        <f>IF(ISNA(INDEX($A$26:$T$79,MATCH($B86,$B$26:$B$79,0),19)),"",INDEX($A$26:$T$79,MATCH($B86,$B$26:$B$79,0),19))</f>
        <v/>
      </c>
      <c r="T86" s="12" t="s">
        <v>32</v>
      </c>
    </row>
    <row r="87" spans="1:20">
      <c r="A87" s="141" t="s">
        <v>114</v>
      </c>
      <c r="B87" s="142"/>
      <c r="C87" s="142"/>
      <c r="D87" s="142"/>
      <c r="E87" s="142"/>
      <c r="F87" s="142"/>
      <c r="G87" s="142"/>
      <c r="H87" s="142"/>
      <c r="I87" s="142"/>
      <c r="J87" s="142"/>
      <c r="K87" s="142"/>
      <c r="L87" s="142"/>
      <c r="M87" s="142"/>
      <c r="N87" s="142"/>
      <c r="O87" s="142"/>
      <c r="P87" s="142"/>
      <c r="Q87" s="142"/>
      <c r="R87" s="142"/>
      <c r="S87" s="142"/>
      <c r="T87" s="142"/>
    </row>
    <row r="88" spans="1:20" ht="12.75" customHeight="1">
      <c r="A88" s="114" t="s">
        <v>21</v>
      </c>
      <c r="B88" s="114" t="s">
        <v>20</v>
      </c>
      <c r="C88" s="114"/>
      <c r="D88" s="114"/>
      <c r="E88" s="114"/>
      <c r="F88" s="114"/>
      <c r="G88" s="114"/>
      <c r="H88" s="114"/>
      <c r="I88" s="114"/>
      <c r="J88" s="115" t="s">
        <v>34</v>
      </c>
      <c r="K88" s="115" t="s">
        <v>18</v>
      </c>
      <c r="L88" s="115"/>
      <c r="M88" s="115"/>
      <c r="N88" s="115" t="s">
        <v>35</v>
      </c>
      <c r="O88" s="115"/>
      <c r="P88" s="115"/>
      <c r="Q88" s="115" t="s">
        <v>17</v>
      </c>
      <c r="R88" s="115"/>
      <c r="S88" s="115"/>
      <c r="T88" s="115" t="s">
        <v>16</v>
      </c>
    </row>
    <row r="89" spans="1:20" s="35" customFormat="1" ht="12.75" customHeight="1">
      <c r="A89" s="114"/>
      <c r="B89" s="114"/>
      <c r="C89" s="114"/>
      <c r="D89" s="114"/>
      <c r="E89" s="114"/>
      <c r="F89" s="114"/>
      <c r="G89" s="114"/>
      <c r="H89" s="114"/>
      <c r="I89" s="114"/>
      <c r="J89" s="115"/>
      <c r="K89" s="36" t="s">
        <v>22</v>
      </c>
      <c r="L89" s="36" t="s">
        <v>23</v>
      </c>
      <c r="M89" s="36" t="s">
        <v>24</v>
      </c>
      <c r="N89" s="36" t="s">
        <v>28</v>
      </c>
      <c r="O89" s="36" t="s">
        <v>6</v>
      </c>
      <c r="P89" s="36" t="s">
        <v>25</v>
      </c>
      <c r="Q89" s="36" t="s">
        <v>26</v>
      </c>
      <c r="R89" s="36" t="s">
        <v>22</v>
      </c>
      <c r="S89" s="36" t="s">
        <v>27</v>
      </c>
      <c r="T89" s="115"/>
    </row>
    <row r="90" spans="1:20" s="35" customFormat="1" ht="12.75" customHeight="1">
      <c r="A90" s="60" t="s">
        <v>181</v>
      </c>
      <c r="B90" s="108" t="s">
        <v>180</v>
      </c>
      <c r="C90" s="108"/>
      <c r="D90" s="108"/>
      <c r="E90" s="108"/>
      <c r="F90" s="108"/>
      <c r="G90" s="108"/>
      <c r="H90" s="108"/>
      <c r="I90" s="108"/>
      <c r="J90" s="61">
        <v>4</v>
      </c>
      <c r="K90" s="61">
        <v>0</v>
      </c>
      <c r="L90" s="61">
        <v>2</v>
      </c>
      <c r="M90" s="61">
        <v>0</v>
      </c>
      <c r="N90" s="62">
        <f>K90+L90+M90</f>
        <v>2</v>
      </c>
      <c r="O90" s="62">
        <f>P90-N90</f>
        <v>5</v>
      </c>
      <c r="P90" s="62">
        <f>ROUND(PRODUCT(J90,25)/14,0)</f>
        <v>7</v>
      </c>
      <c r="Q90" s="63"/>
      <c r="R90" s="63" t="s">
        <v>22</v>
      </c>
      <c r="S90" s="13" t="str">
        <f>IF(ISNA(INDEX($A$26:$T$79,MATCH($B90,$B$26:$B$79,0),19)),"",INDEX($A$26:$T$79,MATCH($B90,$B$26:$B$79,0),19))</f>
        <v/>
      </c>
      <c r="T90" s="12" t="s">
        <v>32</v>
      </c>
    </row>
    <row r="91" spans="1:20" s="35" customFormat="1" ht="12.75" customHeight="1">
      <c r="A91" s="154" t="s">
        <v>60</v>
      </c>
      <c r="B91" s="110"/>
      <c r="C91" s="110"/>
      <c r="D91" s="110"/>
      <c r="E91" s="110"/>
      <c r="F91" s="110"/>
      <c r="G91" s="110"/>
      <c r="H91" s="110"/>
      <c r="I91" s="155"/>
      <c r="J91" s="20">
        <f t="shared" ref="J91:P91" si="10">SUM(J90:J90)</f>
        <v>4</v>
      </c>
      <c r="K91" s="20">
        <f t="shared" si="10"/>
        <v>0</v>
      </c>
      <c r="L91" s="20">
        <f t="shared" si="10"/>
        <v>2</v>
      </c>
      <c r="M91" s="20">
        <f t="shared" si="10"/>
        <v>0</v>
      </c>
      <c r="N91" s="20">
        <f t="shared" si="10"/>
        <v>2</v>
      </c>
      <c r="O91" s="20">
        <f t="shared" si="10"/>
        <v>5</v>
      </c>
      <c r="P91" s="20">
        <f t="shared" si="10"/>
        <v>7</v>
      </c>
      <c r="Q91" s="21">
        <f>COUNTIF(Q90:Q90,"E")</f>
        <v>0</v>
      </c>
      <c r="R91" s="21">
        <f>COUNTIF(R90:R90,"C")</f>
        <v>1</v>
      </c>
      <c r="S91" s="21">
        <f>COUNTIF(S90:S90,"VP")</f>
        <v>0</v>
      </c>
      <c r="T91" s="107"/>
    </row>
    <row r="92" spans="1:20">
      <c r="A92" s="116" t="s">
        <v>40</v>
      </c>
      <c r="B92" s="117"/>
      <c r="C92" s="117"/>
      <c r="D92" s="117"/>
      <c r="E92" s="117"/>
      <c r="F92" s="117"/>
      <c r="G92" s="117"/>
      <c r="H92" s="117"/>
      <c r="I92" s="117"/>
      <c r="J92" s="118"/>
      <c r="K92" s="20">
        <f t="shared" ref="K92:O92" si="11">K91*14</f>
        <v>0</v>
      </c>
      <c r="L92" s="20">
        <f>L91*14</f>
        <v>28</v>
      </c>
      <c r="M92" s="20">
        <f t="shared" si="11"/>
        <v>0</v>
      </c>
      <c r="N92" s="20">
        <f>N91*14</f>
        <v>28</v>
      </c>
      <c r="O92" s="20">
        <f t="shared" si="11"/>
        <v>70</v>
      </c>
      <c r="P92" s="20">
        <f>P91*14</f>
        <v>98</v>
      </c>
      <c r="Q92" s="122"/>
      <c r="R92" s="123"/>
      <c r="S92" s="123"/>
      <c r="T92" s="124"/>
    </row>
    <row r="93" spans="1:20" ht="12.75" customHeight="1">
      <c r="A93" s="119"/>
      <c r="B93" s="120"/>
      <c r="C93" s="120"/>
      <c r="D93" s="120"/>
      <c r="E93" s="120"/>
      <c r="F93" s="120"/>
      <c r="G93" s="120"/>
      <c r="H93" s="120"/>
      <c r="I93" s="120"/>
      <c r="J93" s="121"/>
      <c r="K93" s="128">
        <f>SUM(K92:M92)</f>
        <v>28</v>
      </c>
      <c r="L93" s="129"/>
      <c r="M93" s="130"/>
      <c r="N93" s="131">
        <f>SUM(N92:O92)</f>
        <v>98</v>
      </c>
      <c r="O93" s="132"/>
      <c r="P93" s="133"/>
      <c r="Q93" s="125"/>
      <c r="R93" s="126"/>
      <c r="S93" s="126"/>
      <c r="T93" s="127"/>
    </row>
    <row r="94" spans="1:20" s="35" customFormat="1" ht="12.75" customHeight="1">
      <c r="A94" s="37"/>
      <c r="B94" s="38"/>
      <c r="C94" s="38"/>
      <c r="D94" s="38"/>
      <c r="E94" s="38"/>
      <c r="F94" s="38"/>
      <c r="G94" s="38"/>
      <c r="H94" s="38"/>
      <c r="I94" s="38"/>
      <c r="J94" s="38"/>
      <c r="K94" s="41"/>
      <c r="L94" s="41"/>
      <c r="M94" s="41"/>
      <c r="N94" s="42"/>
      <c r="O94" s="42"/>
      <c r="P94" s="42"/>
      <c r="Q94" s="39"/>
      <c r="R94" s="39"/>
      <c r="S94" s="39"/>
      <c r="T94" s="40"/>
    </row>
    <row r="95" spans="1:20" s="35" customFormat="1" ht="12.75" customHeight="1">
      <c r="A95" s="111" t="s">
        <v>115</v>
      </c>
      <c r="B95" s="112"/>
      <c r="C95" s="112"/>
      <c r="D95" s="112"/>
      <c r="E95" s="112"/>
      <c r="F95" s="112"/>
      <c r="G95" s="112"/>
      <c r="H95" s="112"/>
      <c r="I95" s="112"/>
      <c r="J95" s="112"/>
      <c r="K95" s="112"/>
      <c r="L95" s="112"/>
      <c r="M95" s="112"/>
      <c r="N95" s="112"/>
      <c r="O95" s="112"/>
      <c r="P95" s="112"/>
      <c r="Q95" s="112"/>
      <c r="R95" s="112"/>
      <c r="S95" s="112"/>
      <c r="T95" s="113"/>
    </row>
    <row r="96" spans="1:20" s="35" customFormat="1" ht="12.75" customHeight="1">
      <c r="A96" s="114" t="s">
        <v>21</v>
      </c>
      <c r="B96" s="114" t="s">
        <v>20</v>
      </c>
      <c r="C96" s="114"/>
      <c r="D96" s="114"/>
      <c r="E96" s="114"/>
      <c r="F96" s="114"/>
      <c r="G96" s="114"/>
      <c r="H96" s="114"/>
      <c r="I96" s="114"/>
      <c r="J96" s="115" t="s">
        <v>34</v>
      </c>
      <c r="K96" s="115" t="s">
        <v>18</v>
      </c>
      <c r="L96" s="115"/>
      <c r="M96" s="115"/>
      <c r="N96" s="115" t="s">
        <v>35</v>
      </c>
      <c r="O96" s="115"/>
      <c r="P96" s="115"/>
      <c r="Q96" s="115" t="s">
        <v>17</v>
      </c>
      <c r="R96" s="115"/>
      <c r="S96" s="115"/>
      <c r="T96" s="115" t="s">
        <v>16</v>
      </c>
    </row>
    <row r="97" spans="1:20" s="35" customFormat="1" ht="12.75" customHeight="1">
      <c r="A97" s="114"/>
      <c r="B97" s="114"/>
      <c r="C97" s="114"/>
      <c r="D97" s="114"/>
      <c r="E97" s="114"/>
      <c r="F97" s="114"/>
      <c r="G97" s="114"/>
      <c r="H97" s="114"/>
      <c r="I97" s="114"/>
      <c r="J97" s="115"/>
      <c r="K97" s="36" t="s">
        <v>22</v>
      </c>
      <c r="L97" s="36" t="s">
        <v>23</v>
      </c>
      <c r="M97" s="36" t="s">
        <v>24</v>
      </c>
      <c r="N97" s="36" t="s">
        <v>28</v>
      </c>
      <c r="O97" s="36" t="s">
        <v>6</v>
      </c>
      <c r="P97" s="36" t="s">
        <v>25</v>
      </c>
      <c r="Q97" s="36" t="s">
        <v>26</v>
      </c>
      <c r="R97" s="36" t="s">
        <v>22</v>
      </c>
      <c r="S97" s="36" t="s">
        <v>27</v>
      </c>
      <c r="T97" s="115"/>
    </row>
    <row r="98" spans="1:20" s="35" customFormat="1" ht="12.75" customHeight="1">
      <c r="A98" s="60" t="s">
        <v>116</v>
      </c>
      <c r="B98" s="108" t="s">
        <v>117</v>
      </c>
      <c r="C98" s="108"/>
      <c r="D98" s="108"/>
      <c r="E98" s="108"/>
      <c r="F98" s="108"/>
      <c r="G98" s="108"/>
      <c r="H98" s="108"/>
      <c r="I98" s="108"/>
      <c r="J98" s="61">
        <v>8</v>
      </c>
      <c r="K98" s="61">
        <v>2</v>
      </c>
      <c r="L98" s="61">
        <v>2</v>
      </c>
      <c r="M98" s="61">
        <v>0</v>
      </c>
      <c r="N98" s="62">
        <f>K98+L98+M98</f>
        <v>4</v>
      </c>
      <c r="O98" s="62">
        <f>P98-N98</f>
        <v>10</v>
      </c>
      <c r="P98" s="62">
        <f>ROUND(PRODUCT(J98,25)/14,0)</f>
        <v>14</v>
      </c>
      <c r="Q98" s="63" t="s">
        <v>26</v>
      </c>
      <c r="R98" s="63"/>
      <c r="S98" s="13" t="str">
        <f>IF(ISNA(INDEX($A$26:$T$79,MATCH($B98,$B$26:$B$79,0),19)),"",INDEX($A$26:$T$79,MATCH($B98,$B$26:$B$79,0),19))</f>
        <v/>
      </c>
      <c r="T98" s="12" t="s">
        <v>32</v>
      </c>
    </row>
    <row r="99" spans="1:20" s="35" customFormat="1" ht="12.75" customHeight="1">
      <c r="A99" s="64" t="s">
        <v>118</v>
      </c>
      <c r="B99" s="109" t="s">
        <v>120</v>
      </c>
      <c r="C99" s="110"/>
      <c r="D99" s="110"/>
      <c r="E99" s="110"/>
      <c r="F99" s="110"/>
      <c r="G99" s="110"/>
      <c r="H99" s="110"/>
      <c r="I99" s="38"/>
      <c r="J99" s="105">
        <v>5</v>
      </c>
      <c r="K99" s="65">
        <v>2</v>
      </c>
      <c r="L99" s="65">
        <v>0</v>
      </c>
      <c r="M99" s="65">
        <v>1</v>
      </c>
      <c r="N99" s="106">
        <v>3</v>
      </c>
      <c r="O99" s="106">
        <v>6</v>
      </c>
      <c r="P99" s="106">
        <v>9</v>
      </c>
      <c r="Q99" s="39" t="s">
        <v>26</v>
      </c>
      <c r="R99" s="39"/>
      <c r="S99" s="39"/>
      <c r="T99" s="40" t="s">
        <v>33</v>
      </c>
    </row>
    <row r="100" spans="1:20" s="35" customFormat="1" ht="12.75" customHeight="1">
      <c r="A100" s="64" t="s">
        <v>119</v>
      </c>
      <c r="B100" s="109" t="s">
        <v>121</v>
      </c>
      <c r="C100" s="110"/>
      <c r="D100" s="110"/>
      <c r="E100" s="110"/>
      <c r="F100" s="110"/>
      <c r="G100" s="110"/>
      <c r="H100" s="110"/>
      <c r="I100" s="110"/>
      <c r="J100" s="105">
        <v>5</v>
      </c>
      <c r="K100" s="65">
        <v>2</v>
      </c>
      <c r="L100" s="65">
        <v>0</v>
      </c>
      <c r="M100" s="65">
        <v>1</v>
      </c>
      <c r="N100" s="106">
        <v>3</v>
      </c>
      <c r="O100" s="106">
        <v>6</v>
      </c>
      <c r="P100" s="106">
        <v>9</v>
      </c>
      <c r="Q100" s="39" t="s">
        <v>26</v>
      </c>
      <c r="R100" s="39"/>
      <c r="S100" s="39"/>
      <c r="T100" s="40" t="s">
        <v>33</v>
      </c>
    </row>
    <row r="101" spans="1:20" s="35" customFormat="1" ht="12.75" customHeight="1">
      <c r="A101" s="37"/>
      <c r="B101" s="38"/>
      <c r="C101" s="38"/>
      <c r="D101" s="38"/>
      <c r="E101" s="38"/>
      <c r="F101" s="38"/>
      <c r="G101" s="38"/>
      <c r="H101" s="38"/>
      <c r="I101" s="38"/>
      <c r="J101" s="38"/>
      <c r="K101" s="41"/>
      <c r="L101" s="41"/>
      <c r="M101" s="41"/>
      <c r="N101" s="42"/>
      <c r="O101" s="42"/>
      <c r="P101" s="42"/>
      <c r="Q101" s="39"/>
      <c r="R101" s="39"/>
      <c r="S101" s="39"/>
      <c r="T101" s="40"/>
    </row>
    <row r="102" spans="1:20" s="35" customFormat="1" ht="12.75" customHeight="1">
      <c r="A102" s="111" t="s">
        <v>122</v>
      </c>
      <c r="B102" s="112"/>
      <c r="C102" s="112"/>
      <c r="D102" s="112"/>
      <c r="E102" s="112"/>
      <c r="F102" s="112"/>
      <c r="G102" s="112"/>
      <c r="H102" s="112"/>
      <c r="I102" s="112"/>
      <c r="J102" s="112"/>
      <c r="K102" s="112"/>
      <c r="L102" s="112"/>
      <c r="M102" s="112"/>
      <c r="N102" s="112"/>
      <c r="O102" s="112"/>
      <c r="P102" s="112"/>
      <c r="Q102" s="112"/>
      <c r="R102" s="112"/>
      <c r="S102" s="112"/>
      <c r="T102" s="113"/>
    </row>
    <row r="103" spans="1:20" s="35" customFormat="1" ht="12.75" customHeight="1">
      <c r="A103" s="114" t="s">
        <v>21</v>
      </c>
      <c r="B103" s="114" t="s">
        <v>20</v>
      </c>
      <c r="C103" s="114"/>
      <c r="D103" s="114"/>
      <c r="E103" s="114"/>
      <c r="F103" s="114"/>
      <c r="G103" s="114"/>
      <c r="H103" s="114"/>
      <c r="I103" s="114"/>
      <c r="J103" s="115" t="s">
        <v>34</v>
      </c>
      <c r="K103" s="115" t="s">
        <v>18</v>
      </c>
      <c r="L103" s="115"/>
      <c r="M103" s="115"/>
      <c r="N103" s="115" t="s">
        <v>35</v>
      </c>
      <c r="O103" s="115"/>
      <c r="P103" s="115"/>
      <c r="Q103" s="115" t="s">
        <v>17</v>
      </c>
      <c r="R103" s="115"/>
      <c r="S103" s="115"/>
      <c r="T103" s="115" t="s">
        <v>16</v>
      </c>
    </row>
    <row r="104" spans="1:20" s="35" customFormat="1" ht="12.75" customHeight="1">
      <c r="A104" s="114"/>
      <c r="B104" s="114"/>
      <c r="C104" s="114"/>
      <c r="D104" s="114"/>
      <c r="E104" s="114"/>
      <c r="F104" s="114"/>
      <c r="G104" s="114"/>
      <c r="H104" s="114"/>
      <c r="I104" s="114"/>
      <c r="J104" s="115"/>
      <c r="K104" s="36" t="s">
        <v>22</v>
      </c>
      <c r="L104" s="36" t="s">
        <v>23</v>
      </c>
      <c r="M104" s="36" t="s">
        <v>24</v>
      </c>
      <c r="N104" s="36" t="s">
        <v>28</v>
      </c>
      <c r="O104" s="36" t="s">
        <v>6</v>
      </c>
      <c r="P104" s="36" t="s">
        <v>25</v>
      </c>
      <c r="Q104" s="36" t="s">
        <v>26</v>
      </c>
      <c r="R104" s="36" t="s">
        <v>22</v>
      </c>
      <c r="S104" s="36" t="s">
        <v>27</v>
      </c>
      <c r="T104" s="115"/>
    </row>
    <row r="105" spans="1:20" s="35" customFormat="1" ht="12.75" customHeight="1">
      <c r="A105" s="60" t="s">
        <v>123</v>
      </c>
      <c r="B105" s="108" t="s">
        <v>124</v>
      </c>
      <c r="C105" s="108"/>
      <c r="D105" s="108"/>
      <c r="E105" s="108"/>
      <c r="F105" s="108"/>
      <c r="G105" s="108"/>
      <c r="H105" s="108"/>
      <c r="I105" s="108"/>
      <c r="J105" s="61">
        <v>6</v>
      </c>
      <c r="K105" s="61">
        <v>1</v>
      </c>
      <c r="L105" s="61">
        <v>2</v>
      </c>
      <c r="M105" s="61">
        <v>0</v>
      </c>
      <c r="N105" s="62">
        <f>K105+L105+M105</f>
        <v>3</v>
      </c>
      <c r="O105" s="62">
        <f>P105-N105</f>
        <v>8</v>
      </c>
      <c r="P105" s="62">
        <f>ROUND(PRODUCT(J105,25)/14,0)</f>
        <v>11</v>
      </c>
      <c r="Q105" s="63" t="s">
        <v>26</v>
      </c>
      <c r="R105" s="63"/>
      <c r="S105" s="13" t="str">
        <f>IF(ISNA(INDEX($A$26:$T$79,MATCH($B105,$B$26:$B$79,0),19)),"",INDEX($A$26:$T$79,MATCH($B105,$B$26:$B$79,0),19))</f>
        <v/>
      </c>
      <c r="T105" s="12" t="s">
        <v>33</v>
      </c>
    </row>
    <row r="106" spans="1:20" s="35" customFormat="1" ht="12.75" customHeight="1">
      <c r="A106" s="37"/>
      <c r="B106" s="38"/>
      <c r="C106" s="38"/>
      <c r="D106" s="38"/>
      <c r="E106" s="38"/>
      <c r="F106" s="38"/>
      <c r="G106" s="38"/>
      <c r="H106" s="38"/>
      <c r="I106" s="38"/>
      <c r="J106" s="38"/>
      <c r="K106" s="41"/>
      <c r="L106" s="41"/>
      <c r="M106" s="41"/>
      <c r="N106" s="42"/>
      <c r="O106" s="42"/>
      <c r="P106" s="42"/>
      <c r="Q106" s="39"/>
      <c r="R106" s="39"/>
      <c r="S106" s="39"/>
      <c r="T106" s="40"/>
    </row>
    <row r="107" spans="1:20" ht="27.75" customHeight="1">
      <c r="A107" s="284" t="s">
        <v>125</v>
      </c>
      <c r="B107" s="285"/>
      <c r="C107" s="285"/>
      <c r="D107" s="285"/>
      <c r="E107" s="285"/>
      <c r="F107" s="285"/>
      <c r="G107" s="285"/>
      <c r="H107" s="285"/>
      <c r="I107" s="285"/>
      <c r="J107" s="285"/>
      <c r="K107" s="285"/>
      <c r="L107" s="285"/>
      <c r="M107" s="285"/>
      <c r="N107" s="285"/>
      <c r="O107" s="285"/>
      <c r="P107" s="285"/>
      <c r="Q107" s="285"/>
      <c r="R107" s="285"/>
      <c r="S107" s="285"/>
      <c r="T107" s="286"/>
    </row>
    <row r="108" spans="1:20" ht="27.75" customHeight="1">
      <c r="A108" s="114" t="s">
        <v>21</v>
      </c>
      <c r="B108" s="114" t="s">
        <v>20</v>
      </c>
      <c r="C108" s="114"/>
      <c r="D108" s="114"/>
      <c r="E108" s="114"/>
      <c r="F108" s="114"/>
      <c r="G108" s="114"/>
      <c r="H108" s="114"/>
      <c r="I108" s="114"/>
      <c r="J108" s="115" t="s">
        <v>34</v>
      </c>
      <c r="K108" s="115" t="s">
        <v>18</v>
      </c>
      <c r="L108" s="115"/>
      <c r="M108" s="115"/>
      <c r="N108" s="115" t="s">
        <v>35</v>
      </c>
      <c r="O108" s="115"/>
      <c r="P108" s="115"/>
      <c r="Q108" s="115" t="s">
        <v>17</v>
      </c>
      <c r="R108" s="115"/>
      <c r="S108" s="115"/>
      <c r="T108" s="115" t="s">
        <v>16</v>
      </c>
    </row>
    <row r="109" spans="1:20" ht="16.5" customHeight="1">
      <c r="A109" s="114"/>
      <c r="B109" s="114"/>
      <c r="C109" s="114"/>
      <c r="D109" s="114"/>
      <c r="E109" s="114"/>
      <c r="F109" s="114"/>
      <c r="G109" s="114"/>
      <c r="H109" s="114"/>
      <c r="I109" s="114"/>
      <c r="J109" s="115"/>
      <c r="K109" s="14" t="s">
        <v>22</v>
      </c>
      <c r="L109" s="14" t="s">
        <v>23</v>
      </c>
      <c r="M109" s="14" t="s">
        <v>24</v>
      </c>
      <c r="N109" s="14" t="s">
        <v>28</v>
      </c>
      <c r="O109" s="14" t="s">
        <v>6</v>
      </c>
      <c r="P109" s="14" t="s">
        <v>25</v>
      </c>
      <c r="Q109" s="14" t="s">
        <v>26</v>
      </c>
      <c r="R109" s="14" t="s">
        <v>22</v>
      </c>
      <c r="S109" s="14" t="s">
        <v>27</v>
      </c>
      <c r="T109" s="115"/>
    </row>
    <row r="110" spans="1:20" ht="22.5" customHeight="1">
      <c r="A110" s="156" t="s">
        <v>171</v>
      </c>
      <c r="B110" s="157"/>
      <c r="C110" s="157"/>
      <c r="D110" s="157"/>
      <c r="E110" s="157"/>
      <c r="F110" s="157"/>
      <c r="G110" s="157"/>
      <c r="H110" s="157"/>
      <c r="I110" s="157"/>
      <c r="J110" s="157"/>
      <c r="K110" s="157"/>
      <c r="L110" s="157"/>
      <c r="M110" s="157"/>
      <c r="N110" s="157"/>
      <c r="O110" s="157"/>
      <c r="P110" s="157"/>
      <c r="Q110" s="157"/>
      <c r="R110" s="157"/>
      <c r="S110" s="157"/>
      <c r="T110" s="158"/>
    </row>
    <row r="111" spans="1:20" ht="12.75" customHeight="1">
      <c r="A111" s="66" t="s">
        <v>126</v>
      </c>
      <c r="B111" s="163" t="s">
        <v>127</v>
      </c>
      <c r="C111" s="163"/>
      <c r="D111" s="163"/>
      <c r="E111" s="163"/>
      <c r="F111" s="163"/>
      <c r="G111" s="163"/>
      <c r="H111" s="163"/>
      <c r="I111" s="163"/>
      <c r="J111" s="57">
        <v>4</v>
      </c>
      <c r="K111" s="57">
        <v>0</v>
      </c>
      <c r="L111" s="57">
        <v>2</v>
      </c>
      <c r="M111" s="57">
        <v>0</v>
      </c>
      <c r="N111" s="58">
        <v>2</v>
      </c>
      <c r="O111" s="58">
        <v>5</v>
      </c>
      <c r="P111" s="58">
        <v>7</v>
      </c>
      <c r="Q111" s="59"/>
      <c r="R111" s="59" t="s">
        <v>22</v>
      </c>
      <c r="S111" s="67"/>
      <c r="T111" s="12" t="s">
        <v>33</v>
      </c>
    </row>
    <row r="112" spans="1:20" ht="12.75" customHeight="1">
      <c r="A112" s="66" t="s">
        <v>128</v>
      </c>
      <c r="B112" s="164" t="s">
        <v>129</v>
      </c>
      <c r="C112" s="165"/>
      <c r="D112" s="165"/>
      <c r="E112" s="165"/>
      <c r="F112" s="165"/>
      <c r="G112" s="165"/>
      <c r="H112" s="165"/>
      <c r="I112" s="166"/>
      <c r="J112" s="57">
        <v>4</v>
      </c>
      <c r="K112" s="57">
        <v>0</v>
      </c>
      <c r="L112" s="57">
        <v>2</v>
      </c>
      <c r="M112" s="57">
        <v>0</v>
      </c>
      <c r="N112" s="58">
        <f t="shared" ref="N112:N113" si="12">K112+L112+M112</f>
        <v>2</v>
      </c>
      <c r="O112" s="58">
        <f t="shared" ref="O112:O113" si="13">P112-N112</f>
        <v>5</v>
      </c>
      <c r="P112" s="58">
        <f t="shared" ref="P112:P113" si="14">ROUND(PRODUCT(J112,25)/14,0)</f>
        <v>7</v>
      </c>
      <c r="Q112" s="59"/>
      <c r="R112" s="59" t="s">
        <v>22</v>
      </c>
      <c r="S112" s="67"/>
      <c r="T112" s="12" t="s">
        <v>33</v>
      </c>
    </row>
    <row r="113" spans="1:20" ht="12.75" customHeight="1">
      <c r="A113" s="66" t="s">
        <v>130</v>
      </c>
      <c r="B113" s="164" t="s">
        <v>131</v>
      </c>
      <c r="C113" s="165"/>
      <c r="D113" s="165"/>
      <c r="E113" s="165"/>
      <c r="F113" s="165"/>
      <c r="G113" s="165"/>
      <c r="H113" s="165"/>
      <c r="I113" s="166"/>
      <c r="J113" s="57">
        <v>4</v>
      </c>
      <c r="K113" s="57">
        <v>0</v>
      </c>
      <c r="L113" s="57">
        <v>2</v>
      </c>
      <c r="M113" s="57">
        <v>0</v>
      </c>
      <c r="N113" s="58">
        <f t="shared" si="12"/>
        <v>2</v>
      </c>
      <c r="O113" s="58">
        <f t="shared" si="13"/>
        <v>5</v>
      </c>
      <c r="P113" s="58">
        <f t="shared" si="14"/>
        <v>7</v>
      </c>
      <c r="Q113" s="59"/>
      <c r="R113" s="59" t="s">
        <v>22</v>
      </c>
      <c r="S113" s="67"/>
      <c r="T113" s="12" t="s">
        <v>33</v>
      </c>
    </row>
    <row r="114" spans="1:20" ht="12.75" customHeight="1">
      <c r="A114" s="156" t="s">
        <v>172</v>
      </c>
      <c r="B114" s="157"/>
      <c r="C114" s="157"/>
      <c r="D114" s="157"/>
      <c r="E114" s="157"/>
      <c r="F114" s="157"/>
      <c r="G114" s="157"/>
      <c r="H114" s="157"/>
      <c r="I114" s="157"/>
      <c r="J114" s="157"/>
      <c r="K114" s="157"/>
      <c r="L114" s="157"/>
      <c r="M114" s="157"/>
      <c r="N114" s="157"/>
      <c r="O114" s="157"/>
      <c r="P114" s="157"/>
      <c r="Q114" s="157"/>
      <c r="R114" s="157"/>
      <c r="S114" s="157"/>
      <c r="T114" s="158"/>
    </row>
    <row r="115" spans="1:20">
      <c r="A115" s="66" t="s">
        <v>132</v>
      </c>
      <c r="B115" s="134" t="s">
        <v>127</v>
      </c>
      <c r="C115" s="134"/>
      <c r="D115" s="134"/>
      <c r="E115" s="134"/>
      <c r="F115" s="134"/>
      <c r="G115" s="134"/>
      <c r="H115" s="134"/>
      <c r="I115" s="134"/>
      <c r="J115" s="57">
        <v>4</v>
      </c>
      <c r="K115" s="57">
        <v>0</v>
      </c>
      <c r="L115" s="57">
        <v>2</v>
      </c>
      <c r="M115" s="57">
        <v>0</v>
      </c>
      <c r="N115" s="58">
        <v>2</v>
      </c>
      <c r="O115" s="58">
        <v>5</v>
      </c>
      <c r="P115" s="58">
        <v>7</v>
      </c>
      <c r="Q115" s="59"/>
      <c r="R115" s="59" t="s">
        <v>22</v>
      </c>
      <c r="S115" s="67"/>
      <c r="T115" s="12" t="s">
        <v>33</v>
      </c>
    </row>
    <row r="116" spans="1:20">
      <c r="A116" s="66" t="s">
        <v>133</v>
      </c>
      <c r="B116" s="159" t="s">
        <v>129</v>
      </c>
      <c r="C116" s="160"/>
      <c r="D116" s="160"/>
      <c r="E116" s="160"/>
      <c r="F116" s="160"/>
      <c r="G116" s="160"/>
      <c r="H116" s="160"/>
      <c r="I116" s="161"/>
      <c r="J116" s="57">
        <v>4</v>
      </c>
      <c r="K116" s="57">
        <v>0</v>
      </c>
      <c r="L116" s="57">
        <v>2</v>
      </c>
      <c r="M116" s="57">
        <v>0</v>
      </c>
      <c r="N116" s="58">
        <f t="shared" ref="N116:N117" si="15">K116+L116+M116</f>
        <v>2</v>
      </c>
      <c r="O116" s="58">
        <f t="shared" ref="O116:O117" si="16">P116-N116</f>
        <v>5</v>
      </c>
      <c r="P116" s="58">
        <f t="shared" ref="P116:P117" si="17">ROUND(PRODUCT(J116,25)/14,0)</f>
        <v>7</v>
      </c>
      <c r="Q116" s="59"/>
      <c r="R116" s="59" t="s">
        <v>22</v>
      </c>
      <c r="S116" s="67"/>
      <c r="T116" s="12" t="s">
        <v>33</v>
      </c>
    </row>
    <row r="117" spans="1:20">
      <c r="A117" s="66" t="s">
        <v>134</v>
      </c>
      <c r="B117" s="159" t="s">
        <v>131</v>
      </c>
      <c r="C117" s="160"/>
      <c r="D117" s="160"/>
      <c r="E117" s="160"/>
      <c r="F117" s="160"/>
      <c r="G117" s="160"/>
      <c r="H117" s="160"/>
      <c r="I117" s="161"/>
      <c r="J117" s="57">
        <v>4</v>
      </c>
      <c r="K117" s="57">
        <v>0</v>
      </c>
      <c r="L117" s="57">
        <v>2</v>
      </c>
      <c r="M117" s="57">
        <v>0</v>
      </c>
      <c r="N117" s="58">
        <f t="shared" si="15"/>
        <v>2</v>
      </c>
      <c r="O117" s="58">
        <f t="shared" si="16"/>
        <v>5</v>
      </c>
      <c r="P117" s="58">
        <f t="shared" si="17"/>
        <v>7</v>
      </c>
      <c r="Q117" s="59"/>
      <c r="R117" s="59" t="s">
        <v>22</v>
      </c>
      <c r="S117" s="67"/>
      <c r="T117" s="12" t="s">
        <v>33</v>
      </c>
    </row>
    <row r="118" spans="1:20">
      <c r="A118" s="156" t="s">
        <v>173</v>
      </c>
      <c r="B118" s="157"/>
      <c r="C118" s="157"/>
      <c r="D118" s="157"/>
      <c r="E118" s="157"/>
      <c r="F118" s="157"/>
      <c r="G118" s="157"/>
      <c r="H118" s="157"/>
      <c r="I118" s="157"/>
      <c r="J118" s="157"/>
      <c r="K118" s="157"/>
      <c r="L118" s="157"/>
      <c r="M118" s="157"/>
      <c r="N118" s="157"/>
      <c r="O118" s="157"/>
      <c r="P118" s="157"/>
      <c r="Q118" s="157"/>
      <c r="R118" s="157"/>
      <c r="S118" s="157"/>
      <c r="T118" s="158"/>
    </row>
    <row r="119" spans="1:20">
      <c r="A119" s="68" t="s">
        <v>135</v>
      </c>
      <c r="B119" s="159" t="s">
        <v>127</v>
      </c>
      <c r="C119" s="160"/>
      <c r="D119" s="160"/>
      <c r="E119" s="160"/>
      <c r="F119" s="160"/>
      <c r="G119" s="160"/>
      <c r="H119" s="160"/>
      <c r="I119" s="161"/>
      <c r="J119" s="52">
        <v>4</v>
      </c>
      <c r="K119" s="52">
        <v>0</v>
      </c>
      <c r="L119" s="52">
        <v>2</v>
      </c>
      <c r="M119" s="52">
        <v>0</v>
      </c>
      <c r="N119" s="58">
        <f t="shared" ref="N119:N121" si="18">K119+L119+M119</f>
        <v>2</v>
      </c>
      <c r="O119" s="58">
        <f t="shared" ref="O119:O121" si="19">P119-N119</f>
        <v>5</v>
      </c>
      <c r="P119" s="58">
        <f t="shared" ref="P119:P121" si="20">ROUND(PRODUCT(J119,25)/14,0)</f>
        <v>7</v>
      </c>
      <c r="Q119" s="59"/>
      <c r="R119" s="59" t="s">
        <v>22</v>
      </c>
      <c r="S119" s="67"/>
      <c r="T119" s="12" t="s">
        <v>33</v>
      </c>
    </row>
    <row r="120" spans="1:20" ht="30.75" customHeight="1">
      <c r="A120" s="68" t="s">
        <v>136</v>
      </c>
      <c r="B120" s="159" t="s">
        <v>129</v>
      </c>
      <c r="C120" s="160"/>
      <c r="D120" s="160"/>
      <c r="E120" s="160"/>
      <c r="F120" s="160"/>
      <c r="G120" s="160"/>
      <c r="H120" s="160"/>
      <c r="I120" s="161"/>
      <c r="J120" s="52">
        <v>4</v>
      </c>
      <c r="K120" s="52">
        <v>0</v>
      </c>
      <c r="L120" s="52">
        <v>2</v>
      </c>
      <c r="M120" s="52">
        <v>0</v>
      </c>
      <c r="N120" s="58">
        <f t="shared" si="18"/>
        <v>2</v>
      </c>
      <c r="O120" s="58">
        <f t="shared" si="19"/>
        <v>5</v>
      </c>
      <c r="P120" s="58">
        <f t="shared" si="20"/>
        <v>7</v>
      </c>
      <c r="Q120" s="59"/>
      <c r="R120" s="59" t="s">
        <v>22</v>
      </c>
      <c r="S120" s="67"/>
      <c r="T120" s="12" t="s">
        <v>33</v>
      </c>
    </row>
    <row r="121" spans="1:20" ht="15.75" customHeight="1">
      <c r="A121" s="68" t="s">
        <v>137</v>
      </c>
      <c r="B121" s="159" t="s">
        <v>131</v>
      </c>
      <c r="C121" s="160"/>
      <c r="D121" s="160"/>
      <c r="E121" s="160"/>
      <c r="F121" s="160"/>
      <c r="G121" s="160"/>
      <c r="H121" s="160"/>
      <c r="I121" s="161"/>
      <c r="J121" s="52">
        <v>4</v>
      </c>
      <c r="K121" s="52">
        <v>0</v>
      </c>
      <c r="L121" s="52">
        <v>2</v>
      </c>
      <c r="M121" s="52">
        <v>0</v>
      </c>
      <c r="N121" s="58">
        <f t="shared" si="18"/>
        <v>2</v>
      </c>
      <c r="O121" s="58">
        <f t="shared" si="19"/>
        <v>5</v>
      </c>
      <c r="P121" s="58">
        <f t="shared" si="20"/>
        <v>7</v>
      </c>
      <c r="Q121" s="59"/>
      <c r="R121" s="59" t="s">
        <v>22</v>
      </c>
      <c r="S121" s="67"/>
      <c r="T121" s="12" t="s">
        <v>33</v>
      </c>
    </row>
    <row r="122" spans="1:20" ht="17.25" customHeight="1">
      <c r="A122" s="156" t="s">
        <v>174</v>
      </c>
      <c r="B122" s="157"/>
      <c r="C122" s="157"/>
      <c r="D122" s="157"/>
      <c r="E122" s="157"/>
      <c r="F122" s="157"/>
      <c r="G122" s="157"/>
      <c r="H122" s="157"/>
      <c r="I122" s="157"/>
      <c r="J122" s="157"/>
      <c r="K122" s="157"/>
      <c r="L122" s="157"/>
      <c r="M122" s="157"/>
      <c r="N122" s="157"/>
      <c r="O122" s="157"/>
      <c r="P122" s="157"/>
      <c r="Q122" s="157"/>
      <c r="R122" s="157"/>
      <c r="S122" s="157"/>
      <c r="T122" s="158"/>
    </row>
    <row r="123" spans="1:20">
      <c r="A123" s="66" t="s">
        <v>138</v>
      </c>
      <c r="B123" s="159" t="s">
        <v>127</v>
      </c>
      <c r="C123" s="160"/>
      <c r="D123" s="160"/>
      <c r="E123" s="160"/>
      <c r="F123" s="160"/>
      <c r="G123" s="160"/>
      <c r="H123" s="160"/>
      <c r="I123" s="161"/>
      <c r="J123" s="57">
        <v>4</v>
      </c>
      <c r="K123" s="57">
        <v>0</v>
      </c>
      <c r="L123" s="57">
        <v>2</v>
      </c>
      <c r="M123" s="57">
        <v>0</v>
      </c>
      <c r="N123" s="58">
        <f t="shared" ref="N123:N125" si="21">K123+L123+M123</f>
        <v>2</v>
      </c>
      <c r="O123" s="58">
        <f t="shared" ref="O123:O125" si="22">P123-N123</f>
        <v>5</v>
      </c>
      <c r="P123" s="58">
        <f>ROUND(PRODUCT(J117,25)/14,0)</f>
        <v>7</v>
      </c>
      <c r="Q123" s="59"/>
      <c r="R123" s="59" t="s">
        <v>22</v>
      </c>
      <c r="S123" s="67"/>
      <c r="T123" s="12" t="s">
        <v>33</v>
      </c>
    </row>
    <row r="124" spans="1:20">
      <c r="A124" s="66" t="s">
        <v>139</v>
      </c>
      <c r="B124" s="159" t="s">
        <v>140</v>
      </c>
      <c r="C124" s="160"/>
      <c r="D124" s="160"/>
      <c r="E124" s="160"/>
      <c r="F124" s="160"/>
      <c r="G124" s="160"/>
      <c r="H124" s="160"/>
      <c r="I124" s="161"/>
      <c r="J124" s="57">
        <v>4</v>
      </c>
      <c r="K124" s="57">
        <v>0</v>
      </c>
      <c r="L124" s="57">
        <v>2</v>
      </c>
      <c r="M124" s="57">
        <v>0</v>
      </c>
      <c r="N124" s="58">
        <f t="shared" si="21"/>
        <v>2</v>
      </c>
      <c r="O124" s="58">
        <f t="shared" si="22"/>
        <v>5</v>
      </c>
      <c r="P124" s="58">
        <f t="shared" ref="P124:P125" si="23">ROUND(PRODUCT(J124,25)/14,0)</f>
        <v>7</v>
      </c>
      <c r="Q124" s="59"/>
      <c r="R124" s="59" t="s">
        <v>22</v>
      </c>
      <c r="S124" s="67"/>
      <c r="T124" s="12" t="s">
        <v>33</v>
      </c>
    </row>
    <row r="125" spans="1:20" ht="12.75" customHeight="1">
      <c r="A125" s="66" t="s">
        <v>141</v>
      </c>
      <c r="B125" s="159" t="s">
        <v>142</v>
      </c>
      <c r="C125" s="160"/>
      <c r="D125" s="160"/>
      <c r="E125" s="160"/>
      <c r="F125" s="160"/>
      <c r="G125" s="160"/>
      <c r="H125" s="160"/>
      <c r="I125" s="161"/>
      <c r="J125" s="57">
        <v>4</v>
      </c>
      <c r="K125" s="57">
        <v>0</v>
      </c>
      <c r="L125" s="57">
        <v>2</v>
      </c>
      <c r="M125" s="57">
        <v>0</v>
      </c>
      <c r="N125" s="58">
        <f t="shared" si="21"/>
        <v>2</v>
      </c>
      <c r="O125" s="58">
        <f t="shared" si="22"/>
        <v>5</v>
      </c>
      <c r="P125" s="58">
        <f t="shared" si="23"/>
        <v>7</v>
      </c>
      <c r="Q125" s="59"/>
      <c r="R125" s="59" t="s">
        <v>22</v>
      </c>
      <c r="S125" s="67"/>
      <c r="T125" s="12" t="s">
        <v>33</v>
      </c>
    </row>
    <row r="126" spans="1:20" ht="23.25" customHeight="1">
      <c r="A126" s="235" t="s">
        <v>143</v>
      </c>
      <c r="B126" s="235"/>
      <c r="C126" s="235"/>
      <c r="D126" s="235"/>
      <c r="E126" s="235"/>
      <c r="F126" s="235"/>
      <c r="G126" s="235"/>
      <c r="H126" s="235"/>
      <c r="I126" s="235"/>
      <c r="J126" s="69">
        <f>SUM(J105,J109,J113,J117)</f>
        <v>14</v>
      </c>
      <c r="K126" s="69">
        <f t="shared" ref="K126:P126" si="24">SUM(K112,K116,K120,K123)</f>
        <v>0</v>
      </c>
      <c r="L126" s="69">
        <f t="shared" si="24"/>
        <v>8</v>
      </c>
      <c r="M126" s="69">
        <f t="shared" si="24"/>
        <v>0</v>
      </c>
      <c r="N126" s="69">
        <f t="shared" si="24"/>
        <v>8</v>
      </c>
      <c r="O126" s="69">
        <f t="shared" si="24"/>
        <v>20</v>
      </c>
      <c r="P126" s="69">
        <f t="shared" si="24"/>
        <v>28</v>
      </c>
      <c r="Q126" s="69">
        <f>COUNTIF(Q105,"E")+COUNTIF(Q109,"E")</f>
        <v>2</v>
      </c>
      <c r="R126" s="69">
        <f>COUNTIF(R105,"C")+COUNTIF(R109,"C")+COUNTIF(R113,"C")+COUNTIF(R117,"C")</f>
        <v>3</v>
      </c>
      <c r="S126" s="69">
        <f>COUNTIF(S105,"VP")+COUNTIF(S109,"VP")</f>
        <v>1</v>
      </c>
      <c r="T126" s="45"/>
    </row>
    <row r="127" spans="1:20">
      <c r="A127" s="236" t="str">
        <f t="shared" ref="A127" si="25">IF(ISNA(INDEX($A$26:$T$79,MATCH($B127,$B$26:$B$79,0),1)),"",INDEX($A$26:$T$79,MATCH($B127,$B$26:$B$79,0),1))</f>
        <v/>
      </c>
      <c r="B127" s="237"/>
      <c r="C127" s="237"/>
      <c r="D127" s="237"/>
      <c r="E127" s="237"/>
      <c r="F127" s="237"/>
      <c r="G127" s="237"/>
      <c r="H127" s="237"/>
      <c r="I127" s="237"/>
      <c r="J127" s="237"/>
      <c r="K127" s="237"/>
      <c r="L127" s="237"/>
      <c r="M127" s="237"/>
      <c r="N127" s="237"/>
      <c r="O127" s="237"/>
      <c r="P127" s="237"/>
      <c r="Q127" s="237"/>
      <c r="R127" s="237"/>
      <c r="S127" s="237"/>
      <c r="T127" s="238"/>
    </row>
    <row r="128" spans="1:20">
      <c r="A128" s="239"/>
      <c r="B128" s="240"/>
      <c r="C128" s="240"/>
      <c r="D128" s="240"/>
      <c r="E128" s="240"/>
      <c r="F128" s="240"/>
      <c r="G128" s="240"/>
      <c r="H128" s="240"/>
      <c r="I128" s="240"/>
      <c r="J128" s="240"/>
      <c r="K128" s="240"/>
      <c r="L128" s="240"/>
      <c r="M128" s="240"/>
      <c r="N128" s="240"/>
      <c r="O128" s="240"/>
      <c r="P128" s="240"/>
      <c r="Q128" s="240"/>
      <c r="R128" s="240"/>
      <c r="S128" s="240"/>
      <c r="T128" s="241"/>
    </row>
    <row r="129" spans="1:20">
      <c r="A129" s="242" t="s">
        <v>144</v>
      </c>
      <c r="B129" s="243"/>
      <c r="C129" s="243"/>
      <c r="D129" s="243"/>
      <c r="E129" s="243"/>
      <c r="F129" s="243"/>
      <c r="G129" s="243"/>
      <c r="H129" s="243"/>
      <c r="I129" s="243"/>
      <c r="J129" s="243"/>
      <c r="K129" s="243"/>
      <c r="L129" s="243"/>
      <c r="M129" s="243"/>
      <c r="N129" s="243"/>
      <c r="O129" s="243"/>
      <c r="P129" s="243"/>
      <c r="Q129" s="243"/>
      <c r="R129" s="243"/>
      <c r="S129" s="243"/>
      <c r="T129" s="244"/>
    </row>
    <row r="130" spans="1:20">
      <c r="A130" s="245"/>
      <c r="B130" s="246"/>
      <c r="C130" s="246"/>
      <c r="D130" s="246"/>
      <c r="E130" s="246"/>
      <c r="F130" s="246"/>
      <c r="G130" s="246"/>
      <c r="H130" s="246"/>
      <c r="I130" s="246"/>
      <c r="J130" s="246"/>
      <c r="K130" s="246"/>
      <c r="L130" s="246"/>
      <c r="M130" s="246"/>
      <c r="N130" s="246"/>
      <c r="O130" s="246"/>
      <c r="P130" s="246"/>
      <c r="Q130" s="246"/>
      <c r="R130" s="246"/>
      <c r="S130" s="246"/>
      <c r="T130" s="247"/>
    </row>
    <row r="131" spans="1:20">
      <c r="A131" s="114" t="s">
        <v>21</v>
      </c>
      <c r="B131" s="114" t="s">
        <v>20</v>
      </c>
      <c r="C131" s="114"/>
      <c r="D131" s="114"/>
      <c r="E131" s="114"/>
      <c r="F131" s="114"/>
      <c r="G131" s="114"/>
      <c r="H131" s="114"/>
      <c r="I131" s="114"/>
      <c r="J131" s="115" t="s">
        <v>34</v>
      </c>
      <c r="K131" s="115" t="s">
        <v>18</v>
      </c>
      <c r="L131" s="115"/>
      <c r="M131" s="115"/>
      <c r="N131" s="115" t="s">
        <v>35</v>
      </c>
      <c r="O131" s="115"/>
      <c r="P131" s="115"/>
      <c r="Q131" s="115" t="s">
        <v>17</v>
      </c>
      <c r="R131" s="115"/>
      <c r="S131" s="115"/>
      <c r="T131" s="115" t="s">
        <v>16</v>
      </c>
    </row>
    <row r="132" spans="1:20">
      <c r="A132" s="114"/>
      <c r="B132" s="114"/>
      <c r="C132" s="114"/>
      <c r="D132" s="114"/>
      <c r="E132" s="114"/>
      <c r="F132" s="114"/>
      <c r="G132" s="114"/>
      <c r="H132" s="114"/>
      <c r="I132" s="114"/>
      <c r="J132" s="115"/>
      <c r="K132" s="43" t="s">
        <v>22</v>
      </c>
      <c r="L132" s="43" t="s">
        <v>23</v>
      </c>
      <c r="M132" s="43" t="s">
        <v>24</v>
      </c>
      <c r="N132" s="43" t="s">
        <v>28</v>
      </c>
      <c r="O132" s="43" t="s">
        <v>6</v>
      </c>
      <c r="P132" s="43" t="s">
        <v>25</v>
      </c>
      <c r="Q132" s="43" t="s">
        <v>26</v>
      </c>
      <c r="R132" s="43" t="s">
        <v>22</v>
      </c>
      <c r="S132" s="43" t="s">
        <v>27</v>
      </c>
      <c r="T132" s="115"/>
    </row>
    <row r="133" spans="1:20" ht="24" customHeight="1">
      <c r="A133" s="156" t="s">
        <v>175</v>
      </c>
      <c r="B133" s="157"/>
      <c r="C133" s="157"/>
      <c r="D133" s="157"/>
      <c r="E133" s="157"/>
      <c r="F133" s="157"/>
      <c r="G133" s="157"/>
      <c r="H133" s="157"/>
      <c r="I133" s="157"/>
      <c r="J133" s="157"/>
      <c r="K133" s="157"/>
      <c r="L133" s="157"/>
      <c r="M133" s="157"/>
      <c r="N133" s="157"/>
      <c r="O133" s="157"/>
      <c r="P133" s="157"/>
      <c r="Q133" s="157"/>
      <c r="R133" s="157"/>
      <c r="S133" s="157"/>
      <c r="T133" s="158"/>
    </row>
    <row r="134" spans="1:20" ht="28.5" customHeight="1">
      <c r="A134" s="71" t="s">
        <v>145</v>
      </c>
      <c r="B134" s="162" t="s">
        <v>146</v>
      </c>
      <c r="C134" s="162"/>
      <c r="D134" s="162"/>
      <c r="E134" s="162"/>
      <c r="F134" s="162"/>
      <c r="G134" s="162"/>
      <c r="H134" s="162"/>
      <c r="I134" s="162"/>
      <c r="J134" s="48">
        <v>4</v>
      </c>
      <c r="K134" s="48">
        <v>0</v>
      </c>
      <c r="L134" s="48">
        <v>2</v>
      </c>
      <c r="M134" s="48">
        <v>0</v>
      </c>
      <c r="N134" s="72">
        <v>2</v>
      </c>
      <c r="O134" s="72">
        <v>5</v>
      </c>
      <c r="P134" s="72">
        <v>7</v>
      </c>
      <c r="Q134" s="73"/>
      <c r="R134" s="73" t="s">
        <v>22</v>
      </c>
      <c r="S134" s="67"/>
      <c r="T134" s="12" t="s">
        <v>33</v>
      </c>
    </row>
    <row r="135" spans="1:20">
      <c r="A135" s="156" t="s">
        <v>176</v>
      </c>
      <c r="B135" s="157"/>
      <c r="C135" s="157"/>
      <c r="D135" s="157"/>
      <c r="E135" s="157"/>
      <c r="F135" s="157"/>
      <c r="G135" s="157"/>
      <c r="H135" s="157"/>
      <c r="I135" s="157"/>
      <c r="J135" s="157"/>
      <c r="K135" s="157"/>
      <c r="L135" s="157"/>
      <c r="M135" s="157"/>
      <c r="N135" s="157"/>
      <c r="O135" s="157"/>
      <c r="P135" s="157"/>
      <c r="Q135" s="157"/>
      <c r="R135" s="157"/>
      <c r="S135" s="157"/>
      <c r="T135" s="158"/>
    </row>
    <row r="136" spans="1:20" ht="15">
      <c r="A136" s="70" t="s">
        <v>147</v>
      </c>
      <c r="B136" s="134" t="s">
        <v>146</v>
      </c>
      <c r="C136" s="134"/>
      <c r="D136" s="134"/>
      <c r="E136" s="134"/>
      <c r="F136" s="134"/>
      <c r="G136" s="134"/>
      <c r="H136" s="134"/>
      <c r="I136" s="134"/>
      <c r="J136" s="48">
        <v>4</v>
      </c>
      <c r="K136" s="48">
        <v>0</v>
      </c>
      <c r="L136" s="48">
        <v>2</v>
      </c>
      <c r="M136" s="48">
        <v>0</v>
      </c>
      <c r="N136" s="58">
        <v>2</v>
      </c>
      <c r="O136" s="58">
        <v>5</v>
      </c>
      <c r="P136" s="58">
        <v>7</v>
      </c>
      <c r="Q136" s="59"/>
      <c r="R136" s="59" t="s">
        <v>22</v>
      </c>
      <c r="S136" s="67"/>
      <c r="T136" s="12" t="s">
        <v>33</v>
      </c>
    </row>
    <row r="137" spans="1:20">
      <c r="A137" s="235" t="s">
        <v>143</v>
      </c>
      <c r="B137" s="235"/>
      <c r="C137" s="235"/>
      <c r="D137" s="235"/>
      <c r="E137" s="235"/>
      <c r="F137" s="235"/>
      <c r="G137" s="235"/>
      <c r="H137" s="235"/>
      <c r="I137" s="235"/>
      <c r="J137" s="69">
        <f>SUM(J127,J129)</f>
        <v>0</v>
      </c>
      <c r="K137" s="69">
        <f t="shared" ref="K137:P137" si="26">SUM(K134,K136)</f>
        <v>0</v>
      </c>
      <c r="L137" s="69">
        <f t="shared" si="26"/>
        <v>4</v>
      </c>
      <c r="M137" s="69">
        <f t="shared" si="26"/>
        <v>0</v>
      </c>
      <c r="N137" s="69">
        <f t="shared" si="26"/>
        <v>4</v>
      </c>
      <c r="O137" s="69">
        <f t="shared" si="26"/>
        <v>10</v>
      </c>
      <c r="P137" s="69">
        <f t="shared" si="26"/>
        <v>14</v>
      </c>
      <c r="Q137" s="69">
        <f>COUNTIF(Q127,"E")+COUNTIF(Q129,"E")</f>
        <v>0</v>
      </c>
      <c r="R137" s="69">
        <f>COUNTIF(R127,"C")+COUNTIF(R129,"C")</f>
        <v>0</v>
      </c>
      <c r="S137" s="69">
        <f>COUNTIF(S127,"VP")+COUNTIF(S129,"VP")</f>
        <v>0</v>
      </c>
      <c r="T137" s="45"/>
    </row>
    <row r="138" spans="1:20" ht="24" customHeight="1">
      <c r="A138" s="235" t="s">
        <v>40</v>
      </c>
      <c r="B138" s="235"/>
      <c r="C138" s="235"/>
      <c r="D138" s="235"/>
      <c r="E138" s="235"/>
      <c r="F138" s="235"/>
      <c r="G138" s="235"/>
      <c r="H138" s="235"/>
      <c r="I138" s="235"/>
      <c r="J138" s="235"/>
      <c r="K138" s="69">
        <f t="shared" ref="K138:P138" si="27">SUM(K134,K136,)*14</f>
        <v>0</v>
      </c>
      <c r="L138" s="69">
        <f t="shared" si="27"/>
        <v>56</v>
      </c>
      <c r="M138" s="69">
        <f t="shared" si="27"/>
        <v>0</v>
      </c>
      <c r="N138" s="69">
        <f t="shared" si="27"/>
        <v>56</v>
      </c>
      <c r="O138" s="69">
        <f t="shared" si="27"/>
        <v>140</v>
      </c>
      <c r="P138" s="69">
        <f t="shared" si="27"/>
        <v>196</v>
      </c>
      <c r="Q138" s="292"/>
      <c r="R138" s="292"/>
      <c r="S138" s="292"/>
      <c r="T138" s="292"/>
    </row>
    <row r="139" spans="1:20">
      <c r="A139" s="235"/>
      <c r="B139" s="235"/>
      <c r="C139" s="235"/>
      <c r="D139" s="235"/>
      <c r="E139" s="235"/>
      <c r="F139" s="235"/>
      <c r="G139" s="235"/>
      <c r="H139" s="235"/>
      <c r="I139" s="235"/>
      <c r="J139" s="235"/>
      <c r="K139" s="293">
        <f>SUM(K138:M138)</f>
        <v>56</v>
      </c>
      <c r="L139" s="293"/>
      <c r="M139" s="293"/>
      <c r="N139" s="294">
        <f>SUM(N138:O138)</f>
        <v>196</v>
      </c>
      <c r="O139" s="294"/>
      <c r="P139" s="294"/>
      <c r="Q139" s="292"/>
      <c r="R139" s="292"/>
      <c r="S139" s="292"/>
      <c r="T139" s="292"/>
    </row>
    <row r="140" spans="1:20">
      <c r="A140" s="295"/>
      <c r="B140" s="296"/>
      <c r="C140" s="296"/>
      <c r="D140" s="296"/>
      <c r="E140" s="296"/>
      <c r="F140" s="296"/>
      <c r="G140" s="296"/>
      <c r="H140" s="296"/>
      <c r="I140" s="296"/>
      <c r="J140" s="296"/>
      <c r="K140" s="296"/>
      <c r="L140" s="296"/>
      <c r="M140" s="296"/>
      <c r="N140" s="296"/>
      <c r="O140" s="296"/>
      <c r="P140" s="296"/>
      <c r="Q140" s="296"/>
      <c r="R140" s="296"/>
      <c r="S140" s="296"/>
      <c r="T140" s="297"/>
    </row>
    <row r="141" spans="1:20" ht="27.75" customHeight="1">
      <c r="A141" s="156" t="s">
        <v>166</v>
      </c>
      <c r="B141" s="157"/>
      <c r="C141" s="157"/>
      <c r="D141" s="157"/>
      <c r="E141" s="157"/>
      <c r="F141" s="157"/>
      <c r="G141" s="157"/>
      <c r="H141" s="157"/>
      <c r="I141" s="157"/>
      <c r="J141" s="157"/>
      <c r="K141" s="157"/>
      <c r="L141" s="157"/>
      <c r="M141" s="157"/>
      <c r="N141" s="157"/>
      <c r="O141" s="157"/>
      <c r="P141" s="157"/>
      <c r="Q141" s="157"/>
      <c r="R141" s="157"/>
      <c r="S141" s="157"/>
      <c r="T141" s="158"/>
    </row>
    <row r="142" spans="1:20" ht="18.75" customHeight="1">
      <c r="A142" s="114" t="s">
        <v>21</v>
      </c>
      <c r="B142" s="114" t="s">
        <v>20</v>
      </c>
      <c r="C142" s="114"/>
      <c r="D142" s="114"/>
      <c r="E142" s="114"/>
      <c r="F142" s="114"/>
      <c r="G142" s="114"/>
      <c r="H142" s="114"/>
      <c r="I142" s="114"/>
      <c r="J142" s="115" t="s">
        <v>34</v>
      </c>
      <c r="K142" s="115" t="s">
        <v>18</v>
      </c>
      <c r="L142" s="115"/>
      <c r="M142" s="115"/>
      <c r="N142" s="115" t="s">
        <v>35</v>
      </c>
      <c r="O142" s="115"/>
      <c r="P142" s="115"/>
      <c r="Q142" s="115" t="s">
        <v>17</v>
      </c>
      <c r="R142" s="115"/>
      <c r="S142" s="115"/>
      <c r="T142" s="115" t="s">
        <v>16</v>
      </c>
    </row>
    <row r="143" spans="1:20" ht="8.25" customHeight="1">
      <c r="A143" s="114"/>
      <c r="B143" s="114"/>
      <c r="C143" s="114"/>
      <c r="D143" s="114"/>
      <c r="E143" s="114"/>
      <c r="F143" s="114"/>
      <c r="G143" s="114"/>
      <c r="H143" s="114"/>
      <c r="I143" s="114"/>
      <c r="J143" s="115"/>
      <c r="K143" s="43" t="s">
        <v>22</v>
      </c>
      <c r="L143" s="43" t="s">
        <v>23</v>
      </c>
      <c r="M143" s="43" t="s">
        <v>24</v>
      </c>
      <c r="N143" s="43" t="s">
        <v>28</v>
      </c>
      <c r="O143" s="43" t="s">
        <v>6</v>
      </c>
      <c r="P143" s="43" t="s">
        <v>25</v>
      </c>
      <c r="Q143" s="43" t="s">
        <v>26</v>
      </c>
      <c r="R143" s="43" t="s">
        <v>22</v>
      </c>
      <c r="S143" s="43" t="s">
        <v>27</v>
      </c>
      <c r="T143" s="115"/>
    </row>
    <row r="144" spans="1:20">
      <c r="A144" s="156" t="s">
        <v>175</v>
      </c>
      <c r="B144" s="157"/>
      <c r="C144" s="157"/>
      <c r="D144" s="157"/>
      <c r="E144" s="157"/>
      <c r="F144" s="157"/>
      <c r="G144" s="157"/>
      <c r="H144" s="157"/>
      <c r="I144" s="157"/>
      <c r="J144" s="157"/>
      <c r="K144" s="157"/>
      <c r="L144" s="157"/>
      <c r="M144" s="157"/>
      <c r="N144" s="157"/>
      <c r="O144" s="157"/>
      <c r="P144" s="157"/>
      <c r="Q144" s="157"/>
      <c r="R144" s="157"/>
      <c r="S144" s="157"/>
      <c r="T144" s="158"/>
    </row>
    <row r="145" spans="1:34">
      <c r="A145" s="66" t="s">
        <v>148</v>
      </c>
      <c r="B145" s="164" t="s">
        <v>149</v>
      </c>
      <c r="C145" s="165"/>
      <c r="D145" s="165"/>
      <c r="E145" s="165"/>
      <c r="F145" s="165"/>
      <c r="G145" s="165"/>
      <c r="H145" s="165"/>
      <c r="I145" s="166"/>
      <c r="J145" s="52">
        <v>6</v>
      </c>
      <c r="K145" s="52">
        <v>2</v>
      </c>
      <c r="L145" s="52">
        <v>1</v>
      </c>
      <c r="M145" s="52">
        <v>0</v>
      </c>
      <c r="N145" s="74">
        <f>K145+L145+M145</f>
        <v>3</v>
      </c>
      <c r="O145" s="74">
        <f>P145-N145</f>
        <v>8</v>
      </c>
      <c r="P145" s="74">
        <f>ROUND(PRODUCT(J145,25)/14,0)</f>
        <v>11</v>
      </c>
      <c r="Q145" s="67"/>
      <c r="R145" s="67" t="s">
        <v>22</v>
      </c>
      <c r="S145" s="67"/>
      <c r="T145" s="44" t="s">
        <v>32</v>
      </c>
    </row>
    <row r="146" spans="1:34">
      <c r="A146" s="156" t="s">
        <v>176</v>
      </c>
      <c r="B146" s="157"/>
      <c r="C146" s="157"/>
      <c r="D146" s="157"/>
      <c r="E146" s="157"/>
      <c r="F146" s="157"/>
      <c r="G146" s="157"/>
      <c r="H146" s="157"/>
      <c r="I146" s="157"/>
      <c r="J146" s="157"/>
      <c r="K146" s="157"/>
      <c r="L146" s="157"/>
      <c r="M146" s="157"/>
      <c r="N146" s="157"/>
      <c r="O146" s="157"/>
      <c r="P146" s="157"/>
      <c r="Q146" s="157"/>
      <c r="R146" s="157"/>
      <c r="S146" s="157"/>
      <c r="T146" s="158"/>
    </row>
    <row r="147" spans="1:34">
      <c r="A147" s="66" t="s">
        <v>150</v>
      </c>
      <c r="B147" s="164" t="s">
        <v>151</v>
      </c>
      <c r="C147" s="165"/>
      <c r="D147" s="165"/>
      <c r="E147" s="165"/>
      <c r="F147" s="165"/>
      <c r="G147" s="165"/>
      <c r="H147" s="165"/>
      <c r="I147" s="166"/>
      <c r="J147" s="57">
        <v>6</v>
      </c>
      <c r="K147" s="57">
        <v>2</v>
      </c>
      <c r="L147" s="57">
        <v>1</v>
      </c>
      <c r="M147" s="57">
        <v>0</v>
      </c>
      <c r="N147" s="74">
        <f>K147+L147+M147</f>
        <v>3</v>
      </c>
      <c r="O147" s="74">
        <f>P147-N147</f>
        <v>8</v>
      </c>
      <c r="P147" s="74">
        <f>ROUND(PRODUCT(J147,25)/14,0)</f>
        <v>11</v>
      </c>
      <c r="Q147" s="67"/>
      <c r="R147" s="67" t="s">
        <v>22</v>
      </c>
      <c r="S147" s="13"/>
      <c r="T147" s="44" t="s">
        <v>32</v>
      </c>
    </row>
    <row r="148" spans="1:34">
      <c r="A148" s="66" t="s">
        <v>152</v>
      </c>
      <c r="B148" s="164" t="s">
        <v>153</v>
      </c>
      <c r="C148" s="165"/>
      <c r="D148" s="165"/>
      <c r="E148" s="165"/>
      <c r="F148" s="165"/>
      <c r="G148" s="165"/>
      <c r="H148" s="165"/>
      <c r="I148" s="166"/>
      <c r="J148" s="57">
        <v>6</v>
      </c>
      <c r="K148" s="57">
        <v>2</v>
      </c>
      <c r="L148" s="57">
        <v>1</v>
      </c>
      <c r="M148" s="57">
        <v>0</v>
      </c>
      <c r="N148" s="74">
        <f>K148+L148+M148</f>
        <v>3</v>
      </c>
      <c r="O148" s="74">
        <f>P148-N148</f>
        <v>8</v>
      </c>
      <c r="P148" s="74">
        <f>ROUND(PRODUCT(J148,25)/14,0)</f>
        <v>11</v>
      </c>
      <c r="Q148" s="67"/>
      <c r="R148" s="67" t="s">
        <v>22</v>
      </c>
      <c r="S148" s="13"/>
      <c r="T148" s="44" t="s">
        <v>32</v>
      </c>
    </row>
    <row r="149" spans="1:34">
      <c r="A149" s="66" t="s">
        <v>154</v>
      </c>
      <c r="B149" s="164" t="s">
        <v>155</v>
      </c>
      <c r="C149" s="165"/>
      <c r="D149" s="165"/>
      <c r="E149" s="165"/>
      <c r="F149" s="165"/>
      <c r="G149" s="165"/>
      <c r="H149" s="165"/>
      <c r="I149" s="166"/>
      <c r="J149" s="57">
        <v>6</v>
      </c>
      <c r="K149" s="57">
        <v>2</v>
      </c>
      <c r="L149" s="57">
        <v>1</v>
      </c>
      <c r="M149" s="57">
        <v>0</v>
      </c>
      <c r="N149" s="74">
        <f>K149+L149+M149</f>
        <v>3</v>
      </c>
      <c r="O149" s="74">
        <f>P149-N149</f>
        <v>8</v>
      </c>
      <c r="P149" s="74">
        <f>ROUND(PRODUCT(J149,25)/14,0)</f>
        <v>11</v>
      </c>
      <c r="Q149" s="67"/>
      <c r="R149" s="67" t="s">
        <v>22</v>
      </c>
      <c r="S149" s="13"/>
      <c r="T149" s="44" t="s">
        <v>32</v>
      </c>
    </row>
    <row r="150" spans="1:34" ht="12.75" customHeight="1">
      <c r="A150" s="156" t="s">
        <v>177</v>
      </c>
      <c r="B150" s="157"/>
      <c r="C150" s="157"/>
      <c r="D150" s="157"/>
      <c r="E150" s="157"/>
      <c r="F150" s="157"/>
      <c r="G150" s="157"/>
      <c r="H150" s="157"/>
      <c r="I150" s="157"/>
      <c r="J150" s="157"/>
      <c r="K150" s="157"/>
      <c r="L150" s="157"/>
      <c r="M150" s="157"/>
      <c r="N150" s="157"/>
      <c r="O150" s="157"/>
      <c r="P150" s="157"/>
      <c r="Q150" s="157"/>
      <c r="R150" s="157"/>
      <c r="S150" s="157"/>
      <c r="T150" s="158"/>
    </row>
    <row r="151" spans="1:34">
      <c r="A151" s="66" t="s">
        <v>156</v>
      </c>
      <c r="B151" s="163" t="s">
        <v>157</v>
      </c>
      <c r="C151" s="163"/>
      <c r="D151" s="163"/>
      <c r="E151" s="163"/>
      <c r="F151" s="163"/>
      <c r="G151" s="163"/>
      <c r="H151" s="163"/>
      <c r="I151" s="163"/>
      <c r="J151" s="57">
        <v>6</v>
      </c>
      <c r="K151" s="57">
        <v>2</v>
      </c>
      <c r="L151" s="57">
        <v>1</v>
      </c>
      <c r="M151" s="57">
        <v>0</v>
      </c>
      <c r="N151" s="74">
        <f>K151+L151+M151</f>
        <v>3</v>
      </c>
      <c r="O151" s="74">
        <f>P151-N151</f>
        <v>8</v>
      </c>
      <c r="P151" s="74">
        <f>ROUND(PRODUCT(J151,25)/14,0)</f>
        <v>11</v>
      </c>
      <c r="Q151" s="67"/>
      <c r="R151" s="67" t="s">
        <v>22</v>
      </c>
      <c r="S151" s="13"/>
      <c r="T151" s="44" t="s">
        <v>32</v>
      </c>
    </row>
    <row r="152" spans="1:34" ht="12.75" customHeight="1">
      <c r="A152" s="156" t="s">
        <v>178</v>
      </c>
      <c r="B152" s="157"/>
      <c r="C152" s="157"/>
      <c r="D152" s="157"/>
      <c r="E152" s="157"/>
      <c r="F152" s="157"/>
      <c r="G152" s="157"/>
      <c r="H152" s="157"/>
      <c r="I152" s="157"/>
      <c r="J152" s="157"/>
      <c r="K152" s="157"/>
      <c r="L152" s="157"/>
      <c r="M152" s="157"/>
      <c r="N152" s="157"/>
      <c r="O152" s="157"/>
      <c r="P152" s="157"/>
      <c r="Q152" s="157"/>
      <c r="R152" s="157"/>
      <c r="S152" s="157"/>
      <c r="T152" s="158"/>
    </row>
    <row r="153" spans="1:34" s="33" customFormat="1">
      <c r="A153" s="66" t="s">
        <v>158</v>
      </c>
      <c r="B153" s="134" t="s">
        <v>159</v>
      </c>
      <c r="C153" s="134"/>
      <c r="D153" s="134"/>
      <c r="E153" s="134"/>
      <c r="F153" s="134"/>
      <c r="G153" s="134"/>
      <c r="H153" s="134"/>
      <c r="I153" s="134"/>
      <c r="J153" s="52">
        <v>6</v>
      </c>
      <c r="K153" s="52">
        <v>2</v>
      </c>
      <c r="L153" s="52">
        <v>1</v>
      </c>
      <c r="M153" s="52">
        <v>0</v>
      </c>
      <c r="N153" s="58">
        <f>K153+L153+M153</f>
        <v>3</v>
      </c>
      <c r="O153" s="58">
        <f>P153-N153</f>
        <v>8</v>
      </c>
      <c r="P153" s="58">
        <f>ROUND(PRODUCT(J153,25)/14,0)</f>
        <v>11</v>
      </c>
      <c r="Q153" s="59"/>
      <c r="R153" s="59" t="s">
        <v>22</v>
      </c>
      <c r="S153" s="67"/>
      <c r="T153" s="44" t="s">
        <v>32</v>
      </c>
      <c r="U153" s="32"/>
    </row>
    <row r="154" spans="1:34">
      <c r="A154" s="235" t="s">
        <v>143</v>
      </c>
      <c r="B154" s="235"/>
      <c r="C154" s="235"/>
      <c r="D154" s="235"/>
      <c r="E154" s="235"/>
      <c r="F154" s="235"/>
      <c r="G154" s="235"/>
      <c r="H154" s="235"/>
      <c r="I154" s="235"/>
      <c r="J154" s="69">
        <f>SUM(J145,J147,J151,J153)</f>
        <v>24</v>
      </c>
      <c r="K154" s="69">
        <f t="shared" ref="K154:P154" si="28">SUM(K145,K147,K151,K153)</f>
        <v>8</v>
      </c>
      <c r="L154" s="69">
        <f t="shared" si="28"/>
        <v>4</v>
      </c>
      <c r="M154" s="69">
        <f t="shared" si="28"/>
        <v>0</v>
      </c>
      <c r="N154" s="69">
        <f t="shared" si="28"/>
        <v>12</v>
      </c>
      <c r="O154" s="69">
        <f t="shared" si="28"/>
        <v>32</v>
      </c>
      <c r="P154" s="69">
        <f t="shared" si="28"/>
        <v>44</v>
      </c>
      <c r="Q154" s="69">
        <f>COUNTIF(Q145,"E")+COUNTIF(Q147,"E")+COUNTIF(Q151,"E")</f>
        <v>0</v>
      </c>
      <c r="R154" s="69">
        <f>COUNTIF(R145,"C")+COUNTIF(R147,"C")+COUNTIF(R151,"C")+COUNTIF(R153,"C")</f>
        <v>4</v>
      </c>
      <c r="S154" s="69">
        <f>COUNTIF(S145,"VP")+COUNTIF(S147,"VP")+COUNTIF(S151,"VP")</f>
        <v>0</v>
      </c>
      <c r="T154" s="45"/>
      <c r="U154" s="278"/>
      <c r="V154" s="279"/>
      <c r="W154" s="279"/>
      <c r="X154" s="279"/>
      <c r="Y154" s="279"/>
      <c r="Z154" s="279"/>
      <c r="AA154" s="279"/>
      <c r="AB154" s="279"/>
    </row>
    <row r="155" spans="1:34">
      <c r="A155" s="235" t="s">
        <v>40</v>
      </c>
      <c r="B155" s="235"/>
      <c r="C155" s="235"/>
      <c r="D155" s="235"/>
      <c r="E155" s="235"/>
      <c r="F155" s="235"/>
      <c r="G155" s="235"/>
      <c r="H155" s="235"/>
      <c r="I155" s="235"/>
      <c r="J155" s="235"/>
      <c r="K155" s="69">
        <f t="shared" ref="K155:P155" si="29">SUM(K145,K147,K151,K153)*14</f>
        <v>112</v>
      </c>
      <c r="L155" s="69">
        <f t="shared" si="29"/>
        <v>56</v>
      </c>
      <c r="M155" s="69">
        <f t="shared" si="29"/>
        <v>0</v>
      </c>
      <c r="N155" s="69">
        <f t="shared" si="29"/>
        <v>168</v>
      </c>
      <c r="O155" s="69">
        <f t="shared" si="29"/>
        <v>448</v>
      </c>
      <c r="P155" s="69">
        <f t="shared" si="29"/>
        <v>616</v>
      </c>
      <c r="Q155" s="292"/>
      <c r="R155" s="292"/>
      <c r="S155" s="292"/>
      <c r="T155" s="292"/>
      <c r="U155" s="279"/>
      <c r="V155" s="279"/>
      <c r="W155" s="279"/>
      <c r="X155" s="279"/>
      <c r="Y155" s="279"/>
      <c r="Z155" s="279"/>
      <c r="AA155" s="279"/>
      <c r="AB155" s="279"/>
    </row>
    <row r="156" spans="1:34">
      <c r="A156" s="235"/>
      <c r="B156" s="235"/>
      <c r="C156" s="235"/>
      <c r="D156" s="235"/>
      <c r="E156" s="235"/>
      <c r="F156" s="235"/>
      <c r="G156" s="235"/>
      <c r="H156" s="235"/>
      <c r="I156" s="235"/>
      <c r="J156" s="235"/>
      <c r="K156" s="293">
        <f>SUM(K155:M155)</f>
        <v>168</v>
      </c>
      <c r="L156" s="293"/>
      <c r="M156" s="293"/>
      <c r="N156" s="294">
        <f>SUM(N155:O155)</f>
        <v>616</v>
      </c>
      <c r="O156" s="294"/>
      <c r="P156" s="294"/>
      <c r="Q156" s="292"/>
      <c r="R156" s="292"/>
      <c r="S156" s="292"/>
      <c r="T156" s="292"/>
      <c r="U156" s="143"/>
      <c r="V156" s="144"/>
      <c r="W156" s="144"/>
      <c r="X156" s="144"/>
      <c r="Y156" s="144"/>
      <c r="Z156" s="144"/>
      <c r="AA156" s="144"/>
      <c r="AB156" s="144"/>
      <c r="AC156" s="144"/>
      <c r="AD156" s="144"/>
      <c r="AE156" s="144"/>
      <c r="AF156" s="144"/>
      <c r="AG156" s="144"/>
      <c r="AH156" s="144"/>
    </row>
    <row r="157" spans="1:34">
      <c r="A157" s="236"/>
      <c r="B157" s="237"/>
      <c r="C157" s="237"/>
      <c r="D157" s="237"/>
      <c r="E157" s="237"/>
      <c r="F157" s="237"/>
      <c r="G157" s="237"/>
      <c r="H157" s="237"/>
      <c r="I157" s="237"/>
      <c r="J157" s="237"/>
      <c r="K157" s="237"/>
      <c r="L157" s="237"/>
      <c r="M157" s="237"/>
      <c r="N157" s="237"/>
      <c r="O157" s="237"/>
      <c r="P157" s="237"/>
      <c r="Q157" s="237"/>
      <c r="R157" s="237"/>
      <c r="S157" s="237"/>
      <c r="T157" s="238"/>
      <c r="U157" s="144"/>
      <c r="V157" s="144"/>
      <c r="W157" s="144"/>
      <c r="X157" s="144"/>
      <c r="Y157" s="144"/>
      <c r="Z157" s="144"/>
      <c r="AA157" s="144"/>
      <c r="AB157" s="144"/>
      <c r="AC157" s="144"/>
      <c r="AD157" s="144"/>
      <c r="AE157" s="144"/>
      <c r="AF157" s="144"/>
      <c r="AG157" s="144"/>
      <c r="AH157" s="144"/>
    </row>
    <row r="158" spans="1:34" ht="30" customHeight="1">
      <c r="A158" s="239"/>
      <c r="B158" s="240"/>
      <c r="C158" s="240"/>
      <c r="D158" s="240"/>
      <c r="E158" s="240"/>
      <c r="F158" s="240"/>
      <c r="G158" s="240"/>
      <c r="H158" s="240"/>
      <c r="I158" s="240"/>
      <c r="J158" s="240"/>
      <c r="K158" s="240"/>
      <c r="L158" s="240"/>
      <c r="M158" s="240"/>
      <c r="N158" s="240"/>
      <c r="O158" s="240"/>
      <c r="P158" s="240"/>
      <c r="Q158" s="240"/>
      <c r="R158" s="240"/>
      <c r="S158" s="240"/>
      <c r="T158" s="241"/>
      <c r="U158" s="145"/>
      <c r="V158" s="145"/>
      <c r="W158" s="145"/>
      <c r="X158" s="145"/>
      <c r="Y158" s="145"/>
      <c r="Z158" s="145"/>
      <c r="AA158" s="145"/>
      <c r="AB158" s="145"/>
      <c r="AC158" s="145"/>
      <c r="AD158" s="145"/>
      <c r="AE158" s="145"/>
      <c r="AF158" s="145"/>
      <c r="AG158" s="145"/>
      <c r="AH158" s="145"/>
    </row>
    <row r="159" spans="1:34">
      <c r="A159" s="156" t="s">
        <v>160</v>
      </c>
      <c r="B159" s="157"/>
      <c r="C159" s="157"/>
      <c r="D159" s="157"/>
      <c r="E159" s="157"/>
      <c r="F159" s="157"/>
      <c r="G159" s="157"/>
      <c r="H159" s="157"/>
      <c r="I159" s="157"/>
      <c r="J159" s="157"/>
      <c r="K159" s="157"/>
      <c r="L159" s="157"/>
      <c r="M159" s="157"/>
      <c r="N159" s="157"/>
      <c r="O159" s="157"/>
      <c r="P159" s="157"/>
      <c r="Q159" s="157"/>
      <c r="R159" s="157"/>
      <c r="S159" s="157"/>
      <c r="T159" s="158"/>
      <c r="U159" s="145"/>
      <c r="V159" s="145"/>
      <c r="W159" s="145"/>
      <c r="X159" s="145"/>
      <c r="Y159" s="145"/>
      <c r="Z159" s="145"/>
      <c r="AA159" s="145"/>
      <c r="AB159" s="145"/>
      <c r="AC159" s="145"/>
      <c r="AD159" s="145"/>
      <c r="AE159" s="145"/>
      <c r="AF159" s="145"/>
      <c r="AG159" s="145"/>
      <c r="AH159" s="145"/>
    </row>
    <row r="160" spans="1:34">
      <c r="A160" s="114" t="s">
        <v>21</v>
      </c>
      <c r="B160" s="114" t="s">
        <v>20</v>
      </c>
      <c r="C160" s="114"/>
      <c r="D160" s="114"/>
      <c r="E160" s="114"/>
      <c r="F160" s="114"/>
      <c r="G160" s="114"/>
      <c r="H160" s="114"/>
      <c r="I160" s="114"/>
      <c r="J160" s="115" t="s">
        <v>34</v>
      </c>
      <c r="K160" s="115" t="s">
        <v>18</v>
      </c>
      <c r="L160" s="115"/>
      <c r="M160" s="115"/>
      <c r="N160" s="115" t="s">
        <v>35</v>
      </c>
      <c r="O160" s="115"/>
      <c r="P160" s="115"/>
      <c r="Q160" s="115" t="s">
        <v>17</v>
      </c>
      <c r="R160" s="115"/>
      <c r="S160" s="115"/>
      <c r="T160" s="115" t="s">
        <v>16</v>
      </c>
      <c r="U160" s="145"/>
      <c r="V160" s="145"/>
      <c r="W160" s="145"/>
      <c r="X160" s="145"/>
      <c r="Y160" s="145"/>
      <c r="Z160" s="145"/>
      <c r="AA160" s="145"/>
      <c r="AB160" s="145"/>
      <c r="AC160" s="145"/>
      <c r="AD160" s="145"/>
      <c r="AE160" s="145"/>
      <c r="AF160" s="145"/>
      <c r="AG160" s="145"/>
      <c r="AH160" s="145"/>
    </row>
    <row r="161" spans="1:34">
      <c r="A161" s="114"/>
      <c r="B161" s="114"/>
      <c r="C161" s="114"/>
      <c r="D161" s="114"/>
      <c r="E161" s="114"/>
      <c r="F161" s="114"/>
      <c r="G161" s="114"/>
      <c r="H161" s="114"/>
      <c r="I161" s="114"/>
      <c r="J161" s="115"/>
      <c r="K161" s="43" t="s">
        <v>22</v>
      </c>
      <c r="L161" s="43" t="s">
        <v>23</v>
      </c>
      <c r="M161" s="43" t="s">
        <v>24</v>
      </c>
      <c r="N161" s="43" t="s">
        <v>28</v>
      </c>
      <c r="O161" s="43" t="s">
        <v>6</v>
      </c>
      <c r="P161" s="43" t="s">
        <v>25</v>
      </c>
      <c r="Q161" s="43" t="s">
        <v>26</v>
      </c>
      <c r="R161" s="43" t="s">
        <v>22</v>
      </c>
      <c r="S161" s="43" t="s">
        <v>27</v>
      </c>
      <c r="T161" s="115"/>
      <c r="U161" s="145"/>
      <c r="V161" s="145"/>
      <c r="W161" s="145"/>
      <c r="X161" s="145"/>
      <c r="Y161" s="145"/>
      <c r="Z161" s="145"/>
      <c r="AA161" s="145"/>
      <c r="AB161" s="145"/>
      <c r="AC161" s="145"/>
      <c r="AD161" s="145"/>
      <c r="AE161" s="145"/>
      <c r="AF161" s="145"/>
      <c r="AG161" s="145"/>
      <c r="AH161" s="145"/>
    </row>
    <row r="162" spans="1:34">
      <c r="A162" s="156" t="s">
        <v>175</v>
      </c>
      <c r="B162" s="157"/>
      <c r="C162" s="157"/>
      <c r="D162" s="157"/>
      <c r="E162" s="157"/>
      <c r="F162" s="157"/>
      <c r="G162" s="157"/>
      <c r="H162" s="157"/>
      <c r="I162" s="157"/>
      <c r="J162" s="157"/>
      <c r="K162" s="157"/>
      <c r="L162" s="157"/>
      <c r="M162" s="157"/>
      <c r="N162" s="157"/>
      <c r="O162" s="157"/>
      <c r="P162" s="157"/>
      <c r="Q162" s="157"/>
      <c r="R162" s="157"/>
      <c r="S162" s="157"/>
      <c r="T162" s="158"/>
      <c r="U162" s="145"/>
      <c r="V162" s="145"/>
      <c r="W162" s="145"/>
      <c r="X162" s="145"/>
      <c r="Y162" s="145"/>
      <c r="Z162" s="145"/>
      <c r="AA162" s="145"/>
      <c r="AB162" s="145"/>
      <c r="AC162" s="145"/>
      <c r="AD162" s="145"/>
      <c r="AE162" s="145"/>
      <c r="AF162" s="145"/>
      <c r="AG162" s="145"/>
      <c r="AH162" s="145"/>
    </row>
    <row r="163" spans="1:34">
      <c r="A163" s="66" t="s">
        <v>161</v>
      </c>
      <c r="B163" s="163" t="s">
        <v>72</v>
      </c>
      <c r="C163" s="163"/>
      <c r="D163" s="163"/>
      <c r="E163" s="163"/>
      <c r="F163" s="163"/>
      <c r="G163" s="163"/>
      <c r="H163" s="163"/>
      <c r="I163" s="163"/>
      <c r="J163" s="57">
        <v>7</v>
      </c>
      <c r="K163" s="57">
        <v>1</v>
      </c>
      <c r="L163" s="57">
        <v>2</v>
      </c>
      <c r="M163" s="57">
        <v>0</v>
      </c>
      <c r="N163" s="74">
        <f>K163+L163+M163</f>
        <v>3</v>
      </c>
      <c r="O163" s="74">
        <f>P163-N163</f>
        <v>10</v>
      </c>
      <c r="P163" s="74">
        <f>ROUND(PRODUCT(J163,25)/14,0)</f>
        <v>13</v>
      </c>
      <c r="Q163" s="67"/>
      <c r="R163" s="67"/>
      <c r="S163" s="67" t="s">
        <v>27</v>
      </c>
      <c r="T163" s="44" t="s">
        <v>68</v>
      </c>
      <c r="U163" s="145"/>
      <c r="V163" s="145"/>
      <c r="W163" s="145"/>
      <c r="X163" s="145"/>
      <c r="Y163" s="145"/>
      <c r="Z163" s="145"/>
      <c r="AA163" s="145"/>
      <c r="AB163" s="145"/>
      <c r="AC163" s="145"/>
      <c r="AD163" s="145"/>
      <c r="AE163" s="145"/>
      <c r="AF163" s="145"/>
      <c r="AG163" s="145"/>
      <c r="AH163" s="145"/>
    </row>
    <row r="164" spans="1:34" ht="13.5" customHeight="1">
      <c r="A164" s="156" t="s">
        <v>176</v>
      </c>
      <c r="B164" s="157"/>
      <c r="C164" s="157"/>
      <c r="D164" s="157"/>
      <c r="E164" s="157"/>
      <c r="F164" s="157"/>
      <c r="G164" s="157"/>
      <c r="H164" s="157"/>
      <c r="I164" s="157"/>
      <c r="J164" s="157"/>
      <c r="K164" s="157"/>
      <c r="L164" s="157"/>
      <c r="M164" s="157"/>
      <c r="N164" s="157"/>
      <c r="O164" s="157"/>
      <c r="P164" s="157"/>
      <c r="Q164" s="157"/>
      <c r="R164" s="157"/>
      <c r="S164" s="157"/>
      <c r="T164" s="158"/>
      <c r="U164" s="145"/>
      <c r="V164" s="145"/>
      <c r="W164" s="145"/>
      <c r="X164" s="145"/>
      <c r="Y164" s="145"/>
      <c r="Z164" s="145"/>
      <c r="AA164" s="145"/>
      <c r="AB164" s="145"/>
      <c r="AC164" s="145"/>
      <c r="AD164" s="145"/>
      <c r="AE164" s="145"/>
      <c r="AF164" s="145"/>
      <c r="AG164" s="145"/>
      <c r="AH164" s="145"/>
    </row>
    <row r="165" spans="1:34" ht="25.5" customHeight="1">
      <c r="A165" s="68" t="s">
        <v>162</v>
      </c>
      <c r="B165" s="163" t="s">
        <v>76</v>
      </c>
      <c r="C165" s="163"/>
      <c r="D165" s="163"/>
      <c r="E165" s="163"/>
      <c r="F165" s="163"/>
      <c r="G165" s="163"/>
      <c r="H165" s="163"/>
      <c r="I165" s="163"/>
      <c r="J165" s="52">
        <v>7</v>
      </c>
      <c r="K165" s="52">
        <v>1</v>
      </c>
      <c r="L165" s="52">
        <v>2</v>
      </c>
      <c r="M165" s="52">
        <v>0</v>
      </c>
      <c r="N165" s="74">
        <f>K165+L165+M165</f>
        <v>3</v>
      </c>
      <c r="O165" s="74">
        <f>P165-N165</f>
        <v>10</v>
      </c>
      <c r="P165" s="74">
        <f>ROUND(PRODUCT(J165,25)/14,0)</f>
        <v>13</v>
      </c>
      <c r="Q165" s="67"/>
      <c r="R165" s="67"/>
      <c r="S165" s="67" t="s">
        <v>27</v>
      </c>
      <c r="T165" s="44" t="s">
        <v>68</v>
      </c>
      <c r="U165" s="145"/>
      <c r="V165" s="145"/>
      <c r="W165" s="145"/>
      <c r="X165" s="145"/>
      <c r="Y165" s="145"/>
      <c r="Z165" s="145"/>
      <c r="AA165" s="145"/>
      <c r="AB165" s="145"/>
      <c r="AC165" s="145"/>
      <c r="AD165" s="145"/>
      <c r="AE165" s="145"/>
      <c r="AF165" s="145"/>
      <c r="AG165" s="145"/>
      <c r="AH165" s="145"/>
    </row>
    <row r="166" spans="1:34">
      <c r="A166" s="156" t="s">
        <v>177</v>
      </c>
      <c r="B166" s="157"/>
      <c r="C166" s="157"/>
      <c r="D166" s="157"/>
      <c r="E166" s="157"/>
      <c r="F166" s="157"/>
      <c r="G166" s="157"/>
      <c r="H166" s="157"/>
      <c r="I166" s="157"/>
      <c r="J166" s="157"/>
      <c r="K166" s="157"/>
      <c r="L166" s="157"/>
      <c r="M166" s="157"/>
      <c r="N166" s="157"/>
      <c r="O166" s="157"/>
      <c r="P166" s="157"/>
      <c r="Q166" s="157"/>
      <c r="R166" s="157"/>
      <c r="S166" s="157"/>
      <c r="T166" s="158"/>
      <c r="U166" s="145"/>
      <c r="V166" s="145"/>
      <c r="W166" s="145"/>
      <c r="X166" s="145"/>
      <c r="Y166" s="145"/>
      <c r="Z166" s="145"/>
      <c r="AA166" s="145"/>
      <c r="AB166" s="145"/>
      <c r="AC166" s="145"/>
      <c r="AD166" s="145"/>
      <c r="AE166" s="145"/>
      <c r="AF166" s="145"/>
      <c r="AG166" s="145"/>
      <c r="AH166" s="145"/>
    </row>
    <row r="167" spans="1:34" ht="26.25" customHeight="1">
      <c r="A167" s="68" t="s">
        <v>163</v>
      </c>
      <c r="B167" s="163" t="s">
        <v>164</v>
      </c>
      <c r="C167" s="163"/>
      <c r="D167" s="163"/>
      <c r="E167" s="163"/>
      <c r="F167" s="163"/>
      <c r="G167" s="163"/>
      <c r="H167" s="163"/>
      <c r="I167" s="163"/>
      <c r="J167" s="52">
        <v>7</v>
      </c>
      <c r="K167" s="52">
        <v>1</v>
      </c>
      <c r="L167" s="52">
        <v>2</v>
      </c>
      <c r="M167" s="52">
        <v>0</v>
      </c>
      <c r="N167" s="74">
        <f>K167+L167+M167</f>
        <v>3</v>
      </c>
      <c r="O167" s="74">
        <f>P167-N167</f>
        <v>10</v>
      </c>
      <c r="P167" s="74">
        <f>ROUND(PRODUCT(J167,25)/14,0)</f>
        <v>13</v>
      </c>
      <c r="Q167" s="67"/>
      <c r="R167" s="67"/>
      <c r="S167" s="67" t="s">
        <v>27</v>
      </c>
      <c r="T167" s="44" t="s">
        <v>68</v>
      </c>
      <c r="U167" s="145"/>
      <c r="V167" s="145"/>
      <c r="W167" s="145"/>
      <c r="X167" s="145"/>
      <c r="Y167" s="145"/>
      <c r="Z167" s="145"/>
      <c r="AA167" s="145"/>
      <c r="AB167" s="145"/>
      <c r="AC167" s="145"/>
      <c r="AD167" s="145"/>
      <c r="AE167" s="145"/>
      <c r="AF167" s="145"/>
      <c r="AG167" s="145"/>
      <c r="AH167" s="145"/>
    </row>
    <row r="168" spans="1:34" ht="22.5" customHeight="1">
      <c r="A168" s="235" t="s">
        <v>143</v>
      </c>
      <c r="B168" s="235"/>
      <c r="C168" s="235"/>
      <c r="D168" s="235"/>
      <c r="E168" s="235"/>
      <c r="F168" s="235"/>
      <c r="G168" s="235"/>
      <c r="H168" s="235"/>
      <c r="I168" s="235"/>
      <c r="J168" s="69">
        <f>SUM(J163,J165,J167)</f>
        <v>21</v>
      </c>
      <c r="K168" s="69">
        <f t="shared" ref="K168:P168" si="30">SUM(K163,K165,K167)</f>
        <v>3</v>
      </c>
      <c r="L168" s="69">
        <f t="shared" si="30"/>
        <v>6</v>
      </c>
      <c r="M168" s="69">
        <f t="shared" si="30"/>
        <v>0</v>
      </c>
      <c r="N168" s="69">
        <f t="shared" si="30"/>
        <v>9</v>
      </c>
      <c r="O168" s="69">
        <f t="shared" si="30"/>
        <v>30</v>
      </c>
      <c r="P168" s="69">
        <f t="shared" si="30"/>
        <v>39</v>
      </c>
      <c r="Q168" s="69">
        <f>COUNTIF(Q163,"E")+COUNTIF(Q165,"E")+COUNTIF(Q167,"E")</f>
        <v>0</v>
      </c>
      <c r="R168" s="69">
        <f>COUNTIF(R163,"C")+COUNTIF(R165,"C")+COUNTIF(R167,"C")</f>
        <v>0</v>
      </c>
      <c r="S168" s="69">
        <f>COUNTIF(S163,"VP")+COUNTIF(S165,"VP")+COUNTIF(S167,"VP")</f>
        <v>3</v>
      </c>
      <c r="T168" s="45"/>
      <c r="U168" s="145"/>
      <c r="V168" s="145"/>
      <c r="W168" s="145"/>
      <c r="X168" s="145"/>
      <c r="Y168" s="145"/>
      <c r="Z168" s="145"/>
      <c r="AA168" s="145"/>
      <c r="AB168" s="145"/>
      <c r="AC168" s="145"/>
      <c r="AD168" s="145"/>
      <c r="AE168" s="145"/>
      <c r="AF168" s="145"/>
      <c r="AG168" s="145"/>
      <c r="AH168" s="145"/>
    </row>
    <row r="169" spans="1:34">
      <c r="A169" s="235" t="s">
        <v>40</v>
      </c>
      <c r="B169" s="235"/>
      <c r="C169" s="235"/>
      <c r="D169" s="235"/>
      <c r="E169" s="235"/>
      <c r="F169" s="235"/>
      <c r="G169" s="235"/>
      <c r="H169" s="235"/>
      <c r="I169" s="235"/>
      <c r="J169" s="235"/>
      <c r="K169" s="69">
        <f>SUM(K163,K165,K167)*14</f>
        <v>42</v>
      </c>
      <c r="L169" s="69">
        <f t="shared" ref="L169:O169" si="31">SUM(L163,L165,L167)*14</f>
        <v>84</v>
      </c>
      <c r="M169" s="69">
        <f t="shared" si="31"/>
        <v>0</v>
      </c>
      <c r="N169" s="69">
        <f t="shared" si="31"/>
        <v>126</v>
      </c>
      <c r="O169" s="69">
        <f t="shared" si="31"/>
        <v>420</v>
      </c>
      <c r="P169" s="69">
        <f>SUM(P163,P165,P167)*14</f>
        <v>546</v>
      </c>
      <c r="Q169" s="292"/>
      <c r="R169" s="292"/>
      <c r="S169" s="292"/>
      <c r="T169" s="292"/>
      <c r="U169" s="145"/>
      <c r="V169" s="145"/>
      <c r="W169" s="145"/>
      <c r="X169" s="145"/>
      <c r="Y169" s="145"/>
      <c r="Z169" s="145"/>
      <c r="AA169" s="145"/>
      <c r="AB169" s="145"/>
      <c r="AC169" s="145"/>
      <c r="AD169" s="145"/>
      <c r="AE169" s="145"/>
      <c r="AF169" s="145"/>
      <c r="AG169" s="145"/>
      <c r="AH169" s="145"/>
    </row>
    <row r="170" spans="1:34">
      <c r="A170" s="235"/>
      <c r="B170" s="235"/>
      <c r="C170" s="235"/>
      <c r="D170" s="235"/>
      <c r="E170" s="235"/>
      <c r="F170" s="235"/>
      <c r="G170" s="235"/>
      <c r="H170" s="235"/>
      <c r="I170" s="235"/>
      <c r="J170" s="235"/>
      <c r="K170" s="293">
        <f>SUM(K169:M169)</f>
        <v>126</v>
      </c>
      <c r="L170" s="293"/>
      <c r="M170" s="293"/>
      <c r="N170" s="294">
        <f>SUM(N169:O169)</f>
        <v>546</v>
      </c>
      <c r="O170" s="294"/>
      <c r="P170" s="294"/>
      <c r="Q170" s="292"/>
      <c r="R170" s="292"/>
      <c r="S170" s="292"/>
      <c r="T170" s="292"/>
      <c r="U170" s="145"/>
      <c r="V170" s="145"/>
      <c r="W170" s="145"/>
      <c r="X170" s="145"/>
      <c r="Y170" s="145"/>
      <c r="Z170" s="145"/>
      <c r="AA170" s="145"/>
      <c r="AB170" s="145"/>
      <c r="AC170" s="145"/>
      <c r="AD170" s="145"/>
      <c r="AE170" s="145"/>
      <c r="AF170" s="145"/>
      <c r="AG170" s="145"/>
      <c r="AH170" s="145"/>
    </row>
    <row r="171" spans="1:34" ht="16.5" customHeight="1">
      <c r="A171" s="236"/>
      <c r="B171" s="237"/>
      <c r="C171" s="237"/>
      <c r="D171" s="237"/>
      <c r="E171" s="237"/>
      <c r="F171" s="237"/>
      <c r="G171" s="237"/>
      <c r="H171" s="237"/>
      <c r="I171" s="237"/>
      <c r="J171" s="237"/>
      <c r="K171" s="237"/>
      <c r="L171" s="237"/>
      <c r="M171" s="237"/>
      <c r="N171" s="237"/>
      <c r="O171" s="237"/>
      <c r="P171" s="237"/>
      <c r="Q171" s="237"/>
      <c r="R171" s="237"/>
      <c r="S171" s="237"/>
      <c r="T171" s="238"/>
      <c r="U171" s="145"/>
      <c r="V171" s="145"/>
      <c r="W171" s="145"/>
      <c r="X171" s="145"/>
      <c r="Y171" s="145"/>
      <c r="Z171" s="145"/>
      <c r="AA171" s="145"/>
      <c r="AB171" s="145"/>
      <c r="AC171" s="145"/>
      <c r="AD171" s="145"/>
      <c r="AE171" s="145"/>
      <c r="AF171" s="145"/>
      <c r="AG171" s="145"/>
      <c r="AH171" s="145"/>
    </row>
    <row r="172" spans="1:34" ht="16.5" customHeight="1">
      <c r="A172" s="239"/>
      <c r="B172" s="240"/>
      <c r="C172" s="240"/>
      <c r="D172" s="240"/>
      <c r="E172" s="240"/>
      <c r="F172" s="240"/>
      <c r="G172" s="240"/>
      <c r="H172" s="240"/>
      <c r="I172" s="240"/>
      <c r="J172" s="240"/>
      <c r="K172" s="240"/>
      <c r="L172" s="240"/>
      <c r="M172" s="240"/>
      <c r="N172" s="240"/>
      <c r="O172" s="240"/>
      <c r="P172" s="240"/>
      <c r="Q172" s="240"/>
      <c r="R172" s="240"/>
      <c r="S172" s="240"/>
      <c r="T172" s="241"/>
      <c r="U172" s="145"/>
      <c r="V172" s="145"/>
      <c r="W172" s="145"/>
      <c r="X172" s="145"/>
      <c r="Y172" s="145"/>
      <c r="Z172" s="145"/>
      <c r="AA172" s="145"/>
      <c r="AB172" s="145"/>
      <c r="AC172" s="145"/>
      <c r="AD172" s="145"/>
      <c r="AE172" s="145"/>
      <c r="AF172" s="145"/>
      <c r="AG172" s="145"/>
      <c r="AH172" s="145"/>
    </row>
    <row r="173" spans="1:34" ht="16.5" customHeight="1">
      <c r="A173" s="156" t="s">
        <v>165</v>
      </c>
      <c r="B173" s="157"/>
      <c r="C173" s="157"/>
      <c r="D173" s="157"/>
      <c r="E173" s="157"/>
      <c r="F173" s="157"/>
      <c r="G173" s="157"/>
      <c r="H173" s="157"/>
      <c r="I173" s="157"/>
      <c r="J173" s="157"/>
      <c r="K173" s="157"/>
      <c r="L173" s="157"/>
      <c r="M173" s="157"/>
      <c r="N173" s="157"/>
      <c r="O173" s="157"/>
      <c r="P173" s="157"/>
      <c r="Q173" s="157"/>
      <c r="R173" s="157"/>
      <c r="S173" s="157"/>
      <c r="T173" s="158"/>
      <c r="U173" s="145"/>
      <c r="V173" s="145"/>
      <c r="W173" s="145"/>
      <c r="X173" s="145"/>
      <c r="Y173" s="145"/>
      <c r="Z173" s="145"/>
      <c r="AA173" s="145"/>
      <c r="AB173" s="145"/>
      <c r="AC173" s="145"/>
      <c r="AD173" s="145"/>
      <c r="AE173" s="145"/>
      <c r="AF173" s="145"/>
      <c r="AG173" s="145"/>
      <c r="AH173" s="145"/>
    </row>
    <row r="174" spans="1:34">
      <c r="A174" s="114" t="s">
        <v>21</v>
      </c>
      <c r="B174" s="114" t="s">
        <v>20</v>
      </c>
      <c r="C174" s="114"/>
      <c r="D174" s="114"/>
      <c r="E174" s="114"/>
      <c r="F174" s="114"/>
      <c r="G174" s="114"/>
      <c r="H174" s="114"/>
      <c r="I174" s="114"/>
      <c r="J174" s="115" t="s">
        <v>34</v>
      </c>
      <c r="K174" s="115" t="s">
        <v>18</v>
      </c>
      <c r="L174" s="115"/>
      <c r="M174" s="115"/>
      <c r="N174" s="115" t="s">
        <v>35</v>
      </c>
      <c r="O174" s="115"/>
      <c r="P174" s="115"/>
      <c r="Q174" s="115" t="s">
        <v>17</v>
      </c>
      <c r="R174" s="115"/>
      <c r="S174" s="115"/>
      <c r="T174" s="115" t="s">
        <v>16</v>
      </c>
      <c r="U174" s="145"/>
      <c r="V174" s="145"/>
      <c r="W174" s="145"/>
      <c r="X174" s="145"/>
      <c r="Y174" s="145"/>
      <c r="Z174" s="145"/>
      <c r="AA174" s="145"/>
      <c r="AB174" s="145"/>
      <c r="AC174" s="145"/>
      <c r="AD174" s="145"/>
      <c r="AE174" s="145"/>
      <c r="AF174" s="145"/>
      <c r="AG174" s="145"/>
      <c r="AH174" s="145"/>
    </row>
    <row r="175" spans="1:34">
      <c r="A175" s="114"/>
      <c r="B175" s="114"/>
      <c r="C175" s="114"/>
      <c r="D175" s="114"/>
      <c r="E175" s="114"/>
      <c r="F175" s="114"/>
      <c r="G175" s="114"/>
      <c r="H175" s="114"/>
      <c r="I175" s="114"/>
      <c r="J175" s="115"/>
      <c r="K175" s="43" t="s">
        <v>22</v>
      </c>
      <c r="L175" s="43" t="s">
        <v>23</v>
      </c>
      <c r="M175" s="43" t="s">
        <v>24</v>
      </c>
      <c r="N175" s="43" t="s">
        <v>28</v>
      </c>
      <c r="O175" s="43" t="s">
        <v>6</v>
      </c>
      <c r="P175" s="43" t="s">
        <v>25</v>
      </c>
      <c r="Q175" s="43" t="s">
        <v>26</v>
      </c>
      <c r="R175" s="43" t="s">
        <v>22</v>
      </c>
      <c r="S175" s="43" t="s">
        <v>27</v>
      </c>
      <c r="T175" s="115"/>
      <c r="U175" s="145"/>
      <c r="V175" s="145"/>
      <c r="W175" s="145"/>
      <c r="X175" s="145"/>
      <c r="Y175" s="145"/>
      <c r="Z175" s="145"/>
      <c r="AA175" s="145"/>
      <c r="AB175" s="145"/>
      <c r="AC175" s="145"/>
      <c r="AD175" s="145"/>
      <c r="AE175" s="145"/>
      <c r="AF175" s="145"/>
      <c r="AG175" s="145"/>
      <c r="AH175" s="145"/>
    </row>
    <row r="176" spans="1:34">
      <c r="A176" s="156" t="s">
        <v>175</v>
      </c>
      <c r="B176" s="157"/>
      <c r="C176" s="157"/>
      <c r="D176" s="157"/>
      <c r="E176" s="157"/>
      <c r="F176" s="157"/>
      <c r="G176" s="157"/>
      <c r="H176" s="157"/>
      <c r="I176" s="157"/>
      <c r="J176" s="157"/>
      <c r="K176" s="157"/>
      <c r="L176" s="157"/>
      <c r="M176" s="157"/>
      <c r="N176" s="157"/>
      <c r="O176" s="157"/>
      <c r="P176" s="157"/>
      <c r="Q176" s="157"/>
      <c r="R176" s="157"/>
      <c r="S176" s="157"/>
      <c r="T176" s="158"/>
      <c r="U176" s="145"/>
      <c r="V176" s="145"/>
      <c r="W176" s="145"/>
      <c r="X176" s="145"/>
      <c r="Y176" s="145"/>
      <c r="Z176" s="145"/>
      <c r="AA176" s="145"/>
      <c r="AB176" s="145"/>
      <c r="AC176" s="145"/>
      <c r="AD176" s="145"/>
      <c r="AE176" s="145"/>
      <c r="AF176" s="145"/>
      <c r="AG176" s="145"/>
      <c r="AH176" s="145"/>
    </row>
    <row r="177" spans="1:34">
      <c r="A177" s="66" t="s">
        <v>167</v>
      </c>
      <c r="B177" s="163" t="s">
        <v>182</v>
      </c>
      <c r="C177" s="163"/>
      <c r="D177" s="163"/>
      <c r="E177" s="163"/>
      <c r="F177" s="163"/>
      <c r="G177" s="163"/>
      <c r="H177" s="163"/>
      <c r="I177" s="163"/>
      <c r="J177" s="57">
        <v>7</v>
      </c>
      <c r="K177" s="57">
        <v>1</v>
      </c>
      <c r="L177" s="57">
        <v>2</v>
      </c>
      <c r="M177" s="57">
        <v>0</v>
      </c>
      <c r="N177" s="74">
        <f>K177+L177+M177</f>
        <v>3</v>
      </c>
      <c r="O177" s="74">
        <f>P177-N177</f>
        <v>10</v>
      </c>
      <c r="P177" s="74">
        <f>ROUND(PRODUCT(J177,25)/14,0)</f>
        <v>13</v>
      </c>
      <c r="Q177" s="67"/>
      <c r="R177" s="67"/>
      <c r="S177" s="67" t="s">
        <v>27</v>
      </c>
      <c r="T177" s="44" t="s">
        <v>68</v>
      </c>
      <c r="U177" s="145"/>
      <c r="V177" s="145"/>
      <c r="W177" s="145"/>
      <c r="X177" s="145"/>
      <c r="Y177" s="145"/>
      <c r="Z177" s="145"/>
      <c r="AA177" s="145"/>
      <c r="AB177" s="145"/>
      <c r="AC177" s="145"/>
      <c r="AD177" s="145"/>
      <c r="AE177" s="145"/>
      <c r="AF177" s="145"/>
      <c r="AG177" s="145"/>
      <c r="AH177" s="145"/>
    </row>
    <row r="178" spans="1:34">
      <c r="A178" s="156" t="s">
        <v>176</v>
      </c>
      <c r="B178" s="157"/>
      <c r="C178" s="157"/>
      <c r="D178" s="157"/>
      <c r="E178" s="157"/>
      <c r="F178" s="157"/>
      <c r="G178" s="157"/>
      <c r="H178" s="157"/>
      <c r="I178" s="157"/>
      <c r="J178" s="157"/>
      <c r="K178" s="157"/>
      <c r="L178" s="157"/>
      <c r="M178" s="157"/>
      <c r="N178" s="157"/>
      <c r="O178" s="157"/>
      <c r="P178" s="157"/>
      <c r="Q178" s="157"/>
      <c r="R178" s="157"/>
      <c r="S178" s="157"/>
      <c r="T178" s="158"/>
      <c r="U178" s="145"/>
      <c r="V178" s="145"/>
      <c r="W178" s="145"/>
      <c r="X178" s="145"/>
      <c r="Y178" s="145"/>
      <c r="Z178" s="145"/>
      <c r="AA178" s="145"/>
      <c r="AB178" s="145"/>
      <c r="AC178" s="145"/>
      <c r="AD178" s="145"/>
      <c r="AE178" s="145"/>
      <c r="AF178" s="145"/>
      <c r="AG178" s="145"/>
      <c r="AH178" s="145"/>
    </row>
    <row r="179" spans="1:34">
      <c r="A179" s="66" t="s">
        <v>168</v>
      </c>
      <c r="B179" s="163" t="s">
        <v>183</v>
      </c>
      <c r="C179" s="163"/>
      <c r="D179" s="163"/>
      <c r="E179" s="163"/>
      <c r="F179" s="163"/>
      <c r="G179" s="163"/>
      <c r="H179" s="163"/>
      <c r="I179" s="163"/>
      <c r="J179" s="57">
        <v>7</v>
      </c>
      <c r="K179" s="57">
        <v>1</v>
      </c>
      <c r="L179" s="57">
        <v>2</v>
      </c>
      <c r="M179" s="57">
        <v>0</v>
      </c>
      <c r="N179" s="74">
        <f>K179+L179+M179</f>
        <v>3</v>
      </c>
      <c r="O179" s="74">
        <f>P179-N179</f>
        <v>10</v>
      </c>
      <c r="P179" s="74">
        <f>ROUND(PRODUCT(J179,25)/14,0)</f>
        <v>13</v>
      </c>
      <c r="Q179" s="67"/>
      <c r="R179" s="67"/>
      <c r="S179" s="67" t="s">
        <v>27</v>
      </c>
      <c r="T179" s="44" t="s">
        <v>68</v>
      </c>
      <c r="U179" s="145"/>
      <c r="V179" s="145"/>
      <c r="W179" s="145"/>
      <c r="X179" s="145"/>
      <c r="Y179" s="145"/>
      <c r="Z179" s="145"/>
      <c r="AA179" s="145"/>
      <c r="AB179" s="145"/>
      <c r="AC179" s="145"/>
      <c r="AD179" s="145"/>
      <c r="AE179" s="145"/>
      <c r="AF179" s="145"/>
      <c r="AG179" s="145"/>
      <c r="AH179" s="145"/>
    </row>
    <row r="180" spans="1:34">
      <c r="A180" s="156" t="s">
        <v>177</v>
      </c>
      <c r="B180" s="157"/>
      <c r="C180" s="157"/>
      <c r="D180" s="157"/>
      <c r="E180" s="157"/>
      <c r="F180" s="157"/>
      <c r="G180" s="157"/>
      <c r="H180" s="157"/>
      <c r="I180" s="157"/>
      <c r="J180" s="157"/>
      <c r="K180" s="157"/>
      <c r="L180" s="157"/>
      <c r="M180" s="157"/>
      <c r="N180" s="157"/>
      <c r="O180" s="157"/>
      <c r="P180" s="157"/>
      <c r="Q180" s="157"/>
      <c r="R180" s="157"/>
      <c r="S180" s="157"/>
      <c r="T180" s="158"/>
      <c r="U180" s="145"/>
      <c r="V180" s="145"/>
      <c r="W180" s="145"/>
      <c r="X180" s="145"/>
      <c r="Y180" s="145"/>
      <c r="Z180" s="145"/>
      <c r="AA180" s="145"/>
      <c r="AB180" s="145"/>
      <c r="AC180" s="145"/>
      <c r="AD180" s="145"/>
      <c r="AE180" s="145"/>
      <c r="AF180" s="145"/>
      <c r="AG180" s="145"/>
      <c r="AH180" s="145"/>
    </row>
    <row r="181" spans="1:34">
      <c r="A181" s="66" t="s">
        <v>169</v>
      </c>
      <c r="B181" s="163" t="s">
        <v>184</v>
      </c>
      <c r="C181" s="163"/>
      <c r="D181" s="163"/>
      <c r="E181" s="163"/>
      <c r="F181" s="163"/>
      <c r="G181" s="163"/>
      <c r="H181" s="163"/>
      <c r="I181" s="163"/>
      <c r="J181" s="57">
        <v>7</v>
      </c>
      <c r="K181" s="57">
        <v>1</v>
      </c>
      <c r="L181" s="57">
        <v>2</v>
      </c>
      <c r="M181" s="57">
        <v>0</v>
      </c>
      <c r="N181" s="74">
        <f>K181+L181+M181</f>
        <v>3</v>
      </c>
      <c r="O181" s="74">
        <f>P181-N181</f>
        <v>10</v>
      </c>
      <c r="P181" s="74">
        <f>ROUND(PRODUCT(J181,25)/14,0)</f>
        <v>13</v>
      </c>
      <c r="Q181" s="67"/>
      <c r="R181" s="67"/>
      <c r="S181" s="67" t="s">
        <v>27</v>
      </c>
      <c r="T181" s="44" t="s">
        <v>68</v>
      </c>
      <c r="U181" s="145"/>
      <c r="V181" s="145"/>
      <c r="W181" s="145"/>
      <c r="X181" s="145"/>
      <c r="Y181" s="145"/>
      <c r="Z181" s="145"/>
      <c r="AA181" s="145"/>
      <c r="AB181" s="145"/>
      <c r="AC181" s="145"/>
      <c r="AD181" s="145"/>
      <c r="AE181" s="145"/>
      <c r="AF181" s="145"/>
      <c r="AG181" s="145"/>
      <c r="AH181" s="145"/>
    </row>
    <row r="182" spans="1:34">
      <c r="A182" s="235" t="s">
        <v>143</v>
      </c>
      <c r="B182" s="235"/>
      <c r="C182" s="235"/>
      <c r="D182" s="235"/>
      <c r="E182" s="235"/>
      <c r="F182" s="235"/>
      <c r="G182" s="235"/>
      <c r="H182" s="235"/>
      <c r="I182" s="235"/>
      <c r="J182" s="69">
        <f>SUM(J177,J179,J181)</f>
        <v>21</v>
      </c>
      <c r="K182" s="69">
        <f t="shared" ref="K182:P182" si="32">SUM(K177,K179,K181)</f>
        <v>3</v>
      </c>
      <c r="L182" s="69">
        <f t="shared" si="32"/>
        <v>6</v>
      </c>
      <c r="M182" s="69">
        <f t="shared" si="32"/>
        <v>0</v>
      </c>
      <c r="N182" s="69">
        <f t="shared" si="32"/>
        <v>9</v>
      </c>
      <c r="O182" s="69">
        <f t="shared" si="32"/>
        <v>30</v>
      </c>
      <c r="P182" s="69">
        <f t="shared" si="32"/>
        <v>39</v>
      </c>
      <c r="Q182" s="69">
        <f>COUNTIF(Q177,"E")+COUNTIF(Q179,"E")+COUNTIF(Q181,"E")</f>
        <v>0</v>
      </c>
      <c r="R182" s="69">
        <f>COUNTIF(R177,"C")+COUNTIF(R179,"C")+COUNTIF(R181,"C")</f>
        <v>0</v>
      </c>
      <c r="S182" s="69">
        <f>COUNTIF(S177,"VP")+COUNTIF(S179,"VP")+COUNTIF(S181,"VP")</f>
        <v>3</v>
      </c>
      <c r="T182" s="45"/>
      <c r="U182" s="145"/>
      <c r="V182" s="145"/>
      <c r="W182" s="145"/>
      <c r="X182" s="145"/>
      <c r="Y182" s="145"/>
      <c r="Z182" s="145"/>
      <c r="AA182" s="145"/>
      <c r="AB182" s="145"/>
      <c r="AC182" s="145"/>
      <c r="AD182" s="145"/>
      <c r="AE182" s="145"/>
      <c r="AF182" s="145"/>
      <c r="AG182" s="145"/>
      <c r="AH182" s="145"/>
    </row>
    <row r="183" spans="1:34">
      <c r="A183" s="235" t="s">
        <v>40</v>
      </c>
      <c r="B183" s="235"/>
      <c r="C183" s="235"/>
      <c r="D183" s="235"/>
      <c r="E183" s="235"/>
      <c r="F183" s="235"/>
      <c r="G183" s="235"/>
      <c r="H183" s="235"/>
      <c r="I183" s="235"/>
      <c r="J183" s="235"/>
      <c r="K183" s="69">
        <f t="shared" ref="K183:M183" si="33">SUM(K177,K179,K181)*14</f>
        <v>42</v>
      </c>
      <c r="L183" s="69">
        <f>SUM(L177,L179,L181)*14</f>
        <v>84</v>
      </c>
      <c r="M183" s="69">
        <f t="shared" si="33"/>
        <v>0</v>
      </c>
      <c r="N183" s="69">
        <f>SUM(N177,N179,N181)*14</f>
        <v>126</v>
      </c>
      <c r="O183" s="69">
        <f>SUM(O177,O179,O181)*14</f>
        <v>420</v>
      </c>
      <c r="P183" s="69">
        <f>SUM(P177,P179,P181)*14</f>
        <v>546</v>
      </c>
      <c r="Q183" s="292"/>
      <c r="R183" s="292"/>
      <c r="S183" s="292"/>
      <c r="T183" s="292"/>
      <c r="U183" s="145"/>
      <c r="V183" s="145"/>
      <c r="W183" s="145"/>
      <c r="X183" s="145"/>
      <c r="Y183" s="145"/>
      <c r="Z183" s="145"/>
      <c r="AA183" s="145"/>
      <c r="AB183" s="145"/>
      <c r="AC183" s="145"/>
      <c r="AD183" s="145"/>
      <c r="AE183" s="145"/>
      <c r="AF183" s="145"/>
      <c r="AG183" s="145"/>
      <c r="AH183" s="145"/>
    </row>
    <row r="184" spans="1:34">
      <c r="A184" s="235"/>
      <c r="B184" s="235"/>
      <c r="C184" s="235"/>
      <c r="D184" s="235"/>
      <c r="E184" s="235"/>
      <c r="F184" s="235"/>
      <c r="G184" s="235"/>
      <c r="H184" s="235"/>
      <c r="I184" s="235"/>
      <c r="J184" s="235"/>
      <c r="K184" s="293">
        <f>SUM(K183:M183)</f>
        <v>126</v>
      </c>
      <c r="L184" s="293"/>
      <c r="M184" s="293"/>
      <c r="N184" s="294">
        <f>SUM(N183:O183)</f>
        <v>546</v>
      </c>
      <c r="O184" s="294"/>
      <c r="P184" s="294"/>
      <c r="Q184" s="292"/>
      <c r="R184" s="292"/>
      <c r="S184" s="292"/>
      <c r="T184" s="292"/>
    </row>
    <row r="185" spans="1:34">
      <c r="A185" s="15"/>
      <c r="B185" s="75"/>
      <c r="C185" s="75"/>
      <c r="D185" s="75"/>
      <c r="E185" s="75"/>
      <c r="F185" s="75"/>
      <c r="G185" s="75"/>
      <c r="H185" s="75"/>
      <c r="I185" s="75"/>
      <c r="J185" s="11"/>
      <c r="K185" s="11"/>
      <c r="L185" s="11"/>
      <c r="M185" s="11"/>
      <c r="N185" s="11"/>
      <c r="O185" s="11"/>
      <c r="P185" s="11"/>
      <c r="Q185" s="13"/>
      <c r="R185" s="13"/>
      <c r="S185" s="13"/>
      <c r="T185" s="44"/>
    </row>
    <row r="186" spans="1:34">
      <c r="A186" s="15"/>
      <c r="B186" s="75"/>
      <c r="C186" s="75"/>
      <c r="D186" s="75"/>
      <c r="E186" s="75"/>
      <c r="F186" s="75"/>
      <c r="G186" s="75"/>
      <c r="H186" s="75"/>
      <c r="I186" s="75"/>
      <c r="J186" s="11"/>
      <c r="K186" s="11"/>
      <c r="L186" s="11"/>
      <c r="M186" s="11"/>
      <c r="N186" s="11"/>
      <c r="O186" s="11"/>
      <c r="P186" s="11"/>
      <c r="Q186" s="13"/>
      <c r="R186" s="13"/>
      <c r="S186" s="13"/>
      <c r="T186" s="44"/>
    </row>
  </sheetData>
  <sheetProtection formatCells="0" formatRows="0" insertRows="0"/>
  <mergeCells count="270">
    <mergeCell ref="A176:T176"/>
    <mergeCell ref="A178:T178"/>
    <mergeCell ref="A180:T180"/>
    <mergeCell ref="B177:I177"/>
    <mergeCell ref="B179:I179"/>
    <mergeCell ref="B181:I181"/>
    <mergeCell ref="A182:I182"/>
    <mergeCell ref="A183:J184"/>
    <mergeCell ref="Q183:T184"/>
    <mergeCell ref="K184:M184"/>
    <mergeCell ref="N184:P184"/>
    <mergeCell ref="A171:T172"/>
    <mergeCell ref="A173:T173"/>
    <mergeCell ref="A174:A175"/>
    <mergeCell ref="B174:I175"/>
    <mergeCell ref="J174:J175"/>
    <mergeCell ref="K174:M174"/>
    <mergeCell ref="N174:P174"/>
    <mergeCell ref="Q174:S174"/>
    <mergeCell ref="T174:T175"/>
    <mergeCell ref="A162:T162"/>
    <mergeCell ref="B163:I163"/>
    <mergeCell ref="A164:T164"/>
    <mergeCell ref="A166:T166"/>
    <mergeCell ref="B165:I165"/>
    <mergeCell ref="B167:I167"/>
    <mergeCell ref="A168:I168"/>
    <mergeCell ref="A169:J170"/>
    <mergeCell ref="Q169:T170"/>
    <mergeCell ref="K170:M170"/>
    <mergeCell ref="N170:P170"/>
    <mergeCell ref="A154:I154"/>
    <mergeCell ref="A155:J156"/>
    <mergeCell ref="Q155:T156"/>
    <mergeCell ref="K156:M156"/>
    <mergeCell ref="N156:P156"/>
    <mergeCell ref="A157:T158"/>
    <mergeCell ref="A159:T159"/>
    <mergeCell ref="A160:A161"/>
    <mergeCell ref="B160:I161"/>
    <mergeCell ref="J160:J161"/>
    <mergeCell ref="K160:M160"/>
    <mergeCell ref="N160:P160"/>
    <mergeCell ref="Q160:S160"/>
    <mergeCell ref="T160:T161"/>
    <mergeCell ref="A144:T144"/>
    <mergeCell ref="B145:I145"/>
    <mergeCell ref="A146:T146"/>
    <mergeCell ref="B147:I147"/>
    <mergeCell ref="B148:I148"/>
    <mergeCell ref="B149:I149"/>
    <mergeCell ref="A150:T150"/>
    <mergeCell ref="B151:I151"/>
    <mergeCell ref="A152:T152"/>
    <mergeCell ref="Q138:T139"/>
    <mergeCell ref="K139:M139"/>
    <mergeCell ref="N139:P139"/>
    <mergeCell ref="A141:T141"/>
    <mergeCell ref="A140:T140"/>
    <mergeCell ref="A142:A143"/>
    <mergeCell ref="B142:I143"/>
    <mergeCell ref="J142:J143"/>
    <mergeCell ref="K142:M142"/>
    <mergeCell ref="N142:P142"/>
    <mergeCell ref="Q142:S142"/>
    <mergeCell ref="T142:T143"/>
    <mergeCell ref="U154:AB155"/>
    <mergeCell ref="U11:Z12"/>
    <mergeCell ref="U13:AA14"/>
    <mergeCell ref="A107:T107"/>
    <mergeCell ref="K84:M84"/>
    <mergeCell ref="N84:P84"/>
    <mergeCell ref="J84:J85"/>
    <mergeCell ref="A41:A42"/>
    <mergeCell ref="A54:T54"/>
    <mergeCell ref="Q84:S84"/>
    <mergeCell ref="A83:T83"/>
    <mergeCell ref="A81:T81"/>
    <mergeCell ref="T47:T48"/>
    <mergeCell ref="B47:I48"/>
    <mergeCell ref="B123:I123"/>
    <mergeCell ref="B121:I121"/>
    <mergeCell ref="K131:M131"/>
    <mergeCell ref="N131:P131"/>
    <mergeCell ref="Q131:S131"/>
    <mergeCell ref="T131:T132"/>
    <mergeCell ref="A133:T133"/>
    <mergeCell ref="A135:T135"/>
    <mergeCell ref="A137:I137"/>
    <mergeCell ref="A138:J139"/>
    <mergeCell ref="N41:P41"/>
    <mergeCell ref="Q41:S41"/>
    <mergeCell ref="T41:T42"/>
    <mergeCell ref="B49:I49"/>
    <mergeCell ref="B41:I42"/>
    <mergeCell ref="A122:T122"/>
    <mergeCell ref="A126:I126"/>
    <mergeCell ref="A127:T128"/>
    <mergeCell ref="A129:T130"/>
    <mergeCell ref="J47:J48"/>
    <mergeCell ref="B86:I86"/>
    <mergeCell ref="T84:T85"/>
    <mergeCell ref="Q55:S55"/>
    <mergeCell ref="K77:M77"/>
    <mergeCell ref="N77:P77"/>
    <mergeCell ref="Q76:T77"/>
    <mergeCell ref="A75:I75"/>
    <mergeCell ref="A76:J77"/>
    <mergeCell ref="B59:I59"/>
    <mergeCell ref="T55:T56"/>
    <mergeCell ref="B55:I56"/>
    <mergeCell ref="B68:I68"/>
    <mergeCell ref="B74:I74"/>
    <mergeCell ref="A57:T57"/>
    <mergeCell ref="N27:P27"/>
    <mergeCell ref="K27:M27"/>
    <mergeCell ref="Q27:S27"/>
    <mergeCell ref="B33:I34"/>
    <mergeCell ref="A33:A34"/>
    <mergeCell ref="B120:I120"/>
    <mergeCell ref="B124:I124"/>
    <mergeCell ref="B35:I35"/>
    <mergeCell ref="B36:I36"/>
    <mergeCell ref="A84:A85"/>
    <mergeCell ref="B84:I85"/>
    <mergeCell ref="A47:A48"/>
    <mergeCell ref="B71:I71"/>
    <mergeCell ref="B70:I70"/>
    <mergeCell ref="A69:T69"/>
    <mergeCell ref="B64:I64"/>
    <mergeCell ref="B73:I73"/>
    <mergeCell ref="B44:I44"/>
    <mergeCell ref="A40:T40"/>
    <mergeCell ref="J41:J42"/>
    <mergeCell ref="K41:M41"/>
    <mergeCell ref="K47:M47"/>
    <mergeCell ref="N47:P47"/>
    <mergeCell ref="Q47:S47"/>
    <mergeCell ref="M6:N6"/>
    <mergeCell ref="A7:K7"/>
    <mergeCell ref="A8:K8"/>
    <mergeCell ref="A9:K9"/>
    <mergeCell ref="R3:T3"/>
    <mergeCell ref="R4:T4"/>
    <mergeCell ref="R5:T5"/>
    <mergeCell ref="B43:I43"/>
    <mergeCell ref="A46:T46"/>
    <mergeCell ref="B27:I28"/>
    <mergeCell ref="T33:T34"/>
    <mergeCell ref="A32:T32"/>
    <mergeCell ref="J33:J34"/>
    <mergeCell ref="R6:T6"/>
    <mergeCell ref="M8:T11"/>
    <mergeCell ref="J27:J28"/>
    <mergeCell ref="A26:T26"/>
    <mergeCell ref="M14:T20"/>
    <mergeCell ref="I15:K15"/>
    <mergeCell ref="B15:C15"/>
    <mergeCell ref="H15:H16"/>
    <mergeCell ref="A14:G14"/>
    <mergeCell ref="G15:G16"/>
    <mergeCell ref="T27:T28"/>
    <mergeCell ref="A1:K1"/>
    <mergeCell ref="A3:K3"/>
    <mergeCell ref="K33:M33"/>
    <mergeCell ref="M1:T1"/>
    <mergeCell ref="A4:K5"/>
    <mergeCell ref="A24:T24"/>
    <mergeCell ref="M3:N3"/>
    <mergeCell ref="M5:N5"/>
    <mergeCell ref="D15:F15"/>
    <mergeCell ref="N33:P33"/>
    <mergeCell ref="Q33:S33"/>
    <mergeCell ref="B29:I29"/>
    <mergeCell ref="B30:I30"/>
    <mergeCell ref="A11:K11"/>
    <mergeCell ref="A12:K12"/>
    <mergeCell ref="A27:A28"/>
    <mergeCell ref="A2:K2"/>
    <mergeCell ref="A6:K6"/>
    <mergeCell ref="O5:Q5"/>
    <mergeCell ref="O6:Q6"/>
    <mergeCell ref="O3:Q3"/>
    <mergeCell ref="O4:Q4"/>
    <mergeCell ref="M4:N4"/>
    <mergeCell ref="A10:K10"/>
    <mergeCell ref="A63:T63"/>
    <mergeCell ref="B58:I58"/>
    <mergeCell ref="J55:J56"/>
    <mergeCell ref="K55:M55"/>
    <mergeCell ref="N55:P55"/>
    <mergeCell ref="A55:A56"/>
    <mergeCell ref="B67:I67"/>
    <mergeCell ref="B61:I61"/>
    <mergeCell ref="B66:I66"/>
    <mergeCell ref="B60:I60"/>
    <mergeCell ref="B65:I65"/>
    <mergeCell ref="B62:I62"/>
    <mergeCell ref="J108:J109"/>
    <mergeCell ref="K108:M108"/>
    <mergeCell ref="A110:T110"/>
    <mergeCell ref="A114:T114"/>
    <mergeCell ref="A118:T118"/>
    <mergeCell ref="B125:I125"/>
    <mergeCell ref="B134:I134"/>
    <mergeCell ref="B136:I136"/>
    <mergeCell ref="A131:A132"/>
    <mergeCell ref="B131:I132"/>
    <mergeCell ref="J131:J132"/>
    <mergeCell ref="B119:I119"/>
    <mergeCell ref="B111:I111"/>
    <mergeCell ref="B113:I113"/>
    <mergeCell ref="B115:I115"/>
    <mergeCell ref="B116:I116"/>
    <mergeCell ref="B117:I117"/>
    <mergeCell ref="B112:I112"/>
    <mergeCell ref="A108:A109"/>
    <mergeCell ref="B108:I109"/>
    <mergeCell ref="T108:T109"/>
    <mergeCell ref="N108:P108"/>
    <mergeCell ref="Q108:S108"/>
    <mergeCell ref="B153:I153"/>
    <mergeCell ref="B50:I50"/>
    <mergeCell ref="A72:T72"/>
    <mergeCell ref="A82:T82"/>
    <mergeCell ref="A87:T87"/>
    <mergeCell ref="U156:AH157"/>
    <mergeCell ref="U158:AA183"/>
    <mergeCell ref="AB158:AH183"/>
    <mergeCell ref="U3:X3"/>
    <mergeCell ref="U4:X4"/>
    <mergeCell ref="U5:X5"/>
    <mergeCell ref="U6:X6"/>
    <mergeCell ref="U17:V17"/>
    <mergeCell ref="U18:V18"/>
    <mergeCell ref="U58:Y62"/>
    <mergeCell ref="U63:Y69"/>
    <mergeCell ref="B90:I90"/>
    <mergeCell ref="A91:I91"/>
    <mergeCell ref="T88:T89"/>
    <mergeCell ref="A88:A89"/>
    <mergeCell ref="B88:I89"/>
    <mergeCell ref="J88:J89"/>
    <mergeCell ref="K88:M88"/>
    <mergeCell ref="N88:P88"/>
    <mergeCell ref="Q88:S88"/>
    <mergeCell ref="A92:J93"/>
    <mergeCell ref="Q92:T93"/>
    <mergeCell ref="K93:M93"/>
    <mergeCell ref="N93:P93"/>
    <mergeCell ref="A95:T95"/>
    <mergeCell ref="A96:A97"/>
    <mergeCell ref="B96:I97"/>
    <mergeCell ref="J96:J97"/>
    <mergeCell ref="K96:M96"/>
    <mergeCell ref="N96:P96"/>
    <mergeCell ref="Q96:S96"/>
    <mergeCell ref="T96:T97"/>
    <mergeCell ref="B105:I105"/>
    <mergeCell ref="B98:I98"/>
    <mergeCell ref="B99:H99"/>
    <mergeCell ref="B100:I100"/>
    <mergeCell ref="A102:T102"/>
    <mergeCell ref="A103:A104"/>
    <mergeCell ref="B103:I104"/>
    <mergeCell ref="J103:J104"/>
    <mergeCell ref="K103:M103"/>
    <mergeCell ref="N103:P103"/>
    <mergeCell ref="Q103:S103"/>
    <mergeCell ref="T103:T104"/>
  </mergeCells>
  <phoneticPr fontId="5" type="noConversion"/>
  <conditionalFormatting sqref="U17:U18 U3:U6">
    <cfRule type="cellIs" dxfId="13" priority="47" operator="equal">
      <formula>"E bine"</formula>
    </cfRule>
  </conditionalFormatting>
  <conditionalFormatting sqref="U17:U18 U3:U6">
    <cfRule type="cellIs" dxfId="12" priority="46" operator="equal">
      <formula>"NU e bine"</formula>
    </cfRule>
  </conditionalFormatting>
  <conditionalFormatting sqref="U17:V18 U3:V6">
    <cfRule type="cellIs" dxfId="11" priority="39" operator="equal">
      <formula>"Suma trebuie să fie 52"</formula>
    </cfRule>
    <cfRule type="cellIs" dxfId="10" priority="40" operator="equal">
      <formula>"Corect"</formula>
    </cfRule>
    <cfRule type="cellIs" dxfId="9" priority="41" operator="equal">
      <formula>SUM($B$17:$J$17)</formula>
    </cfRule>
    <cfRule type="cellIs" dxfId="8" priority="42" operator="lessThan">
      <formula>"(SUM(B28:K28)=52"</formula>
    </cfRule>
    <cfRule type="cellIs" dxfId="7" priority="43" operator="equal">
      <formula>52</formula>
    </cfRule>
    <cfRule type="cellIs" dxfId="6" priority="44" operator="equal">
      <formula>$K$17</formula>
    </cfRule>
    <cfRule type="cellIs" dxfId="5" priority="45" operator="equal">
      <formula>$B$17:$K$17=52</formula>
    </cfRule>
  </conditionalFormatting>
  <conditionalFormatting sqref="U17:V18 U3:V6">
    <cfRule type="cellIs" dxfId="4" priority="37" operator="equal">
      <formula>"Suma trebuie să fie 52"</formula>
    </cfRule>
    <cfRule type="cellIs" dxfId="3" priority="38" operator="equal">
      <formula>"Corect"</formula>
    </cfRule>
  </conditionalFormatting>
  <conditionalFormatting sqref="U3:X6">
    <cfRule type="cellIs" dxfId="2" priority="36" operator="equal">
      <formula>"Trebuie alocate cel puțin 20 de ore pe săptămână"</formula>
    </cfRule>
  </conditionalFormatting>
  <conditionalFormatting sqref="U17:V18">
    <cfRule type="cellIs" dxfId="1" priority="24" operator="equal">
      <formula>"Corect"</formula>
    </cfRule>
  </conditionalFormatting>
  <conditionalFormatting sqref="U17:V17">
    <cfRule type="cellIs" dxfId="0" priority="23" operator="equal">
      <formula>"Correct"</formula>
    </cfRule>
  </conditionalFormatting>
  <dataValidations count="14">
    <dataValidation type="list" allowBlank="1" showInputMessage="1" showErrorMessage="1" sqref="B185:I186">
      <formula1>$B$27:$B$79</formula1>
    </dataValidation>
    <dataValidation type="list" allowBlank="1" showInputMessage="1" showErrorMessage="1" sqref="T134 T136 T145 T147:T149 T151 T153 T163 T165 T167 T177 T179 T181 T185:T186 T73:T74 T70:T71 T58:T62 T43:T44 T29:T30 T35:T36 T49 T64:T68 T86 T90 T115:T117 T111:T113 T98 T119:T121 T123:T125 T105">
      <formula1>$O$25:$S$25</formula1>
    </dataValidation>
    <dataValidation type="list" allowBlank="1" showInputMessage="1" showErrorMessage="1" sqref="S136 S123:S125 S153 S165 S167 S179 S181 S29 S35 S43 S49 S119:S121 S115:S117">
      <formula1>$S$29</formula1>
    </dataValidation>
    <dataValidation type="list" allowBlank="1" showInputMessage="1" showErrorMessage="1" sqref="R136 R123:R125 R147:R149 R151 R153 R165 R167 R179 R181 R29 R35 R43 R49 R119:R121 R111:R113 R115:R117">
      <formula1>$R$29</formula1>
    </dataValidation>
    <dataValidation type="list" allowBlank="1" showInputMessage="1" showErrorMessage="1" sqref="Q136 Q123:Q125 Q147:Q149 Q151 Q153 Q165 Q167 Q179 Q181 Q29 Q35 Q43 Q49 Q119:Q121 Q111:Q113 Q115:Q117">
      <formula1>$Q$29</formula1>
    </dataValidation>
    <dataValidation type="list" allowBlank="1" showInputMessage="1" showErrorMessage="1" sqref="S177 S163 S145 S134 S111:S113">
      <formula1>$S$96</formula1>
    </dataValidation>
    <dataValidation type="list" allowBlank="1" showInputMessage="1" showErrorMessage="1" sqref="Q134">
      <formula1>$Q$94</formula1>
    </dataValidation>
    <dataValidation type="list" allowBlank="1" showInputMessage="1" showErrorMessage="1" sqref="R134">
      <formula1>$R$94</formula1>
    </dataValidation>
    <dataValidation type="list" allowBlank="1" showInputMessage="1" showErrorMessage="1" sqref="R145 R177 R163">
      <formula1>$R$96</formula1>
    </dataValidation>
    <dataValidation type="list" allowBlank="1" showInputMessage="1" showErrorMessage="1" sqref="Q145 Q177 Q163">
      <formula1>$Q$96</formula1>
    </dataValidation>
    <dataValidation type="list" allowBlank="1" showInputMessage="1" showErrorMessage="1" sqref="Q90 Q73:Q74 Q70:Q71 Q64:Q68 Q86 Q58:Q62 Q105 Q98">
      <formula1>$Q$58</formula1>
    </dataValidation>
    <dataValidation type="list" allowBlank="1" showInputMessage="1" showErrorMessage="1" sqref="R90 R73:R74 R86 R70:R71 R105 R98">
      <formula1>$R$58</formula1>
    </dataValidation>
    <dataValidation type="list" allowBlank="1" showInputMessage="1" showErrorMessage="1" sqref="R58:R62 R64:R68">
      <formula1>$R$28</formula1>
    </dataValidation>
    <dataValidation type="list" allowBlank="1" showInputMessage="1" showErrorMessage="1" sqref="S58:S62 S73:S74 S70:S71 S64:S68">
      <formula1>$S$28</formula1>
    </dataValidation>
  </dataValidations>
  <pageMargins left="0.7" right="0.7" top="0.75" bottom="0.75" header="0.3" footer="0.3"/>
  <pageSetup paperSize="9" orientation="landscape" blackAndWhite="1" r:id="rId1"/>
  <headerFooter>
    <oddHeader>&amp;R&amp;P</oddHeader>
    <oddFooter>&amp;LRECTOR,
Acad.Prof.univ.dr. Ioan Aurel POP&amp;CDECAN,
Prof. dr. Corin Braga&amp;RDIRECTOR DE DEPARTAMENT,
Lect.dr. Elena Păcurar</oddFooter>
  </headerFooter>
</worksheet>
</file>

<file path=xl/worksheets/sheet2.xml><?xml version="1.0" encoding="utf-8"?>
<worksheet xmlns="http://schemas.openxmlformats.org/spreadsheetml/2006/main" xmlns:r="http://schemas.openxmlformats.org/officeDocument/2006/relationships">
  <dimension ref="A1:T25"/>
  <sheetViews>
    <sheetView view="pageLayout" topLeftCell="B1" zoomScaleNormal="100" workbookViewId="0">
      <selection activeCell="N19" sqref="N19:P19"/>
    </sheetView>
  </sheetViews>
  <sheetFormatPr defaultRowHeight="15"/>
  <sheetData>
    <row r="1" spans="1:20">
      <c r="A1" s="177" t="s">
        <v>46</v>
      </c>
      <c r="B1" s="177"/>
      <c r="C1" s="177"/>
      <c r="D1" s="177"/>
      <c r="E1" s="177"/>
      <c r="F1" s="177"/>
      <c r="G1" s="177"/>
      <c r="H1" s="177"/>
      <c r="I1" s="177"/>
      <c r="J1" s="177"/>
      <c r="K1" s="177"/>
      <c r="L1" s="177"/>
      <c r="M1" s="177"/>
      <c r="N1" s="177"/>
      <c r="O1" s="177"/>
      <c r="P1" s="177"/>
      <c r="Q1" s="177"/>
      <c r="R1" s="177"/>
      <c r="S1" s="177"/>
      <c r="T1" s="177"/>
    </row>
    <row r="2" spans="1:20">
      <c r="A2" s="22"/>
      <c r="B2" s="22"/>
      <c r="C2" s="22"/>
      <c r="D2" s="22"/>
      <c r="E2" s="22"/>
      <c r="F2" s="22"/>
      <c r="G2" s="22"/>
      <c r="H2" s="22"/>
      <c r="I2" s="22"/>
      <c r="J2" s="22"/>
      <c r="K2" s="22"/>
      <c r="L2" s="22"/>
      <c r="M2" s="22"/>
      <c r="N2" s="22"/>
      <c r="O2" s="22"/>
      <c r="P2" s="22"/>
      <c r="Q2" s="22"/>
      <c r="R2" s="22"/>
      <c r="S2" s="22"/>
      <c r="T2" s="22"/>
    </row>
    <row r="3" spans="1:20">
      <c r="A3" s="208" t="s">
        <v>47</v>
      </c>
      <c r="B3" s="208"/>
      <c r="C3" s="208"/>
      <c r="D3" s="208"/>
      <c r="E3" s="208"/>
      <c r="F3" s="208"/>
      <c r="G3" s="208"/>
      <c r="H3" s="208"/>
      <c r="I3" s="208"/>
      <c r="J3" s="208"/>
      <c r="K3" s="208"/>
      <c r="L3" s="208"/>
      <c r="M3" s="208"/>
      <c r="N3" s="208"/>
      <c r="O3" s="208"/>
      <c r="P3" s="208"/>
      <c r="Q3" s="208"/>
      <c r="R3" s="208"/>
      <c r="S3" s="208"/>
      <c r="T3" s="208"/>
    </row>
    <row r="4" spans="1:20">
      <c r="A4" s="175" t="s">
        <v>21</v>
      </c>
      <c r="B4" s="269" t="s">
        <v>20</v>
      </c>
      <c r="C4" s="270"/>
      <c r="D4" s="270"/>
      <c r="E4" s="270"/>
      <c r="F4" s="270"/>
      <c r="G4" s="270"/>
      <c r="H4" s="270"/>
      <c r="I4" s="271"/>
      <c r="J4" s="171" t="s">
        <v>34</v>
      </c>
      <c r="K4" s="173" t="s">
        <v>18</v>
      </c>
      <c r="L4" s="173"/>
      <c r="M4" s="173"/>
      <c r="N4" s="173" t="s">
        <v>35</v>
      </c>
      <c r="O4" s="174"/>
      <c r="P4" s="174"/>
      <c r="Q4" s="173" t="s">
        <v>17</v>
      </c>
      <c r="R4" s="173"/>
      <c r="S4" s="173"/>
      <c r="T4" s="173" t="s">
        <v>16</v>
      </c>
    </row>
    <row r="5" spans="1:20">
      <c r="A5" s="176"/>
      <c r="B5" s="272"/>
      <c r="C5" s="273"/>
      <c r="D5" s="273"/>
      <c r="E5" s="273"/>
      <c r="F5" s="273"/>
      <c r="G5" s="273"/>
      <c r="H5" s="273"/>
      <c r="I5" s="274"/>
      <c r="J5" s="172"/>
      <c r="K5" s="23" t="s">
        <v>22</v>
      </c>
      <c r="L5" s="23" t="s">
        <v>23</v>
      </c>
      <c r="M5" s="23" t="s">
        <v>24</v>
      </c>
      <c r="N5" s="23" t="s">
        <v>28</v>
      </c>
      <c r="O5" s="23" t="s">
        <v>6</v>
      </c>
      <c r="P5" s="23" t="s">
        <v>25</v>
      </c>
      <c r="Q5" s="23" t="s">
        <v>26</v>
      </c>
      <c r="R5" s="23" t="s">
        <v>22</v>
      </c>
      <c r="S5" s="23" t="s">
        <v>27</v>
      </c>
      <c r="T5" s="173"/>
    </row>
    <row r="6" spans="1:20">
      <c r="A6" s="303" t="s">
        <v>48</v>
      </c>
      <c r="B6" s="303"/>
      <c r="C6" s="303"/>
      <c r="D6" s="303"/>
      <c r="E6" s="303"/>
      <c r="F6" s="303"/>
      <c r="G6" s="303"/>
      <c r="H6" s="303"/>
      <c r="I6" s="303"/>
      <c r="J6" s="303"/>
      <c r="K6" s="303"/>
      <c r="L6" s="303"/>
      <c r="M6" s="303"/>
      <c r="N6" s="303"/>
      <c r="O6" s="303"/>
      <c r="P6" s="303"/>
      <c r="Q6" s="303"/>
      <c r="R6" s="303"/>
      <c r="S6" s="303"/>
      <c r="T6" s="303"/>
    </row>
    <row r="7" spans="1:20">
      <c r="A7" s="24" t="s">
        <v>41</v>
      </c>
      <c r="B7" s="301" t="s">
        <v>49</v>
      </c>
      <c r="C7" s="301"/>
      <c r="D7" s="301"/>
      <c r="E7" s="301"/>
      <c r="F7" s="301"/>
      <c r="G7" s="301"/>
      <c r="H7" s="301"/>
      <c r="I7" s="301"/>
      <c r="J7" s="25">
        <v>5</v>
      </c>
      <c r="K7" s="25">
        <v>2</v>
      </c>
      <c r="L7" s="25">
        <v>1</v>
      </c>
      <c r="M7" s="25">
        <v>0</v>
      </c>
      <c r="N7" s="26">
        <f>K7+L7+M7</f>
        <v>3</v>
      </c>
      <c r="O7" s="26">
        <f>P7-N7</f>
        <v>6</v>
      </c>
      <c r="P7" s="26">
        <f>ROUND(PRODUCT(J7,25)/14,0)</f>
        <v>9</v>
      </c>
      <c r="Q7" s="25" t="s">
        <v>26</v>
      </c>
      <c r="R7" s="25"/>
      <c r="S7" s="27"/>
      <c r="T7" s="27" t="s">
        <v>31</v>
      </c>
    </row>
    <row r="8" spans="1:20">
      <c r="A8" s="24" t="s">
        <v>42</v>
      </c>
      <c r="B8" s="301" t="s">
        <v>50</v>
      </c>
      <c r="C8" s="301"/>
      <c r="D8" s="301"/>
      <c r="E8" s="301"/>
      <c r="F8" s="301"/>
      <c r="G8" s="301"/>
      <c r="H8" s="301"/>
      <c r="I8" s="301"/>
      <c r="J8" s="25">
        <v>5</v>
      </c>
      <c r="K8" s="25">
        <v>2</v>
      </c>
      <c r="L8" s="25">
        <v>1</v>
      </c>
      <c r="M8" s="25">
        <v>0</v>
      </c>
      <c r="N8" s="26">
        <f>K8+L8+M8</f>
        <v>3</v>
      </c>
      <c r="O8" s="26">
        <f>P8-N8</f>
        <v>6</v>
      </c>
      <c r="P8" s="26">
        <f>ROUND(PRODUCT(J8,25)/14,0)</f>
        <v>9</v>
      </c>
      <c r="Q8" s="25" t="s">
        <v>26</v>
      </c>
      <c r="R8" s="25"/>
      <c r="S8" s="27"/>
      <c r="T8" s="27" t="s">
        <v>31</v>
      </c>
    </row>
    <row r="9" spans="1:20">
      <c r="A9" s="304" t="s">
        <v>51</v>
      </c>
      <c r="B9" s="305"/>
      <c r="C9" s="305"/>
      <c r="D9" s="305"/>
      <c r="E9" s="305"/>
      <c r="F9" s="305"/>
      <c r="G9" s="305"/>
      <c r="H9" s="305"/>
      <c r="I9" s="305"/>
      <c r="J9" s="305"/>
      <c r="K9" s="305"/>
      <c r="L9" s="305"/>
      <c r="M9" s="305"/>
      <c r="N9" s="305"/>
      <c r="O9" s="305"/>
      <c r="P9" s="305"/>
      <c r="Q9" s="305"/>
      <c r="R9" s="305"/>
      <c r="S9" s="305"/>
      <c r="T9" s="306"/>
    </row>
    <row r="10" spans="1:20">
      <c r="A10" s="24" t="s">
        <v>43</v>
      </c>
      <c r="B10" s="298" t="s">
        <v>52</v>
      </c>
      <c r="C10" s="299"/>
      <c r="D10" s="299"/>
      <c r="E10" s="299"/>
      <c r="F10" s="299"/>
      <c r="G10" s="299"/>
      <c r="H10" s="299"/>
      <c r="I10" s="300"/>
      <c r="J10" s="25">
        <v>5</v>
      </c>
      <c r="K10" s="25">
        <v>2</v>
      </c>
      <c r="L10" s="25">
        <v>1</v>
      </c>
      <c r="M10" s="25">
        <v>0</v>
      </c>
      <c r="N10" s="26">
        <f>K10+L10+M10</f>
        <v>3</v>
      </c>
      <c r="O10" s="26">
        <f>P10-N10</f>
        <v>6</v>
      </c>
      <c r="P10" s="26">
        <f>ROUND(PRODUCT(J10,25)/14,0)</f>
        <v>9</v>
      </c>
      <c r="Q10" s="25" t="s">
        <v>26</v>
      </c>
      <c r="R10" s="25"/>
      <c r="S10" s="27"/>
      <c r="T10" s="27" t="s">
        <v>53</v>
      </c>
    </row>
    <row r="11" spans="1:20">
      <c r="A11" s="34" t="s">
        <v>44</v>
      </c>
      <c r="B11" s="298" t="s">
        <v>77</v>
      </c>
      <c r="C11" s="299"/>
      <c r="D11" s="299"/>
      <c r="E11" s="299"/>
      <c r="F11" s="299"/>
      <c r="G11" s="299"/>
      <c r="H11" s="299"/>
      <c r="I11" s="300"/>
      <c r="J11" s="25">
        <v>5</v>
      </c>
      <c r="K11" s="25">
        <v>1</v>
      </c>
      <c r="L11" s="25">
        <v>2</v>
      </c>
      <c r="M11" s="25">
        <v>0</v>
      </c>
      <c r="N11" s="26">
        <f>K11+L11+M11</f>
        <v>3</v>
      </c>
      <c r="O11" s="26">
        <f>P11-N11</f>
        <v>6</v>
      </c>
      <c r="P11" s="26">
        <f>ROUND(PRODUCT(J11,25)/14,0)</f>
        <v>9</v>
      </c>
      <c r="Q11" s="25" t="s">
        <v>26</v>
      </c>
      <c r="R11" s="25"/>
      <c r="S11" s="27"/>
      <c r="T11" s="27" t="s">
        <v>54</v>
      </c>
    </row>
    <row r="12" spans="1:20">
      <c r="A12" s="304" t="s">
        <v>55</v>
      </c>
      <c r="B12" s="305"/>
      <c r="C12" s="305"/>
      <c r="D12" s="305"/>
      <c r="E12" s="305"/>
      <c r="F12" s="305"/>
      <c r="G12" s="305"/>
      <c r="H12" s="305"/>
      <c r="I12" s="305"/>
      <c r="J12" s="305"/>
      <c r="K12" s="305"/>
      <c r="L12" s="305"/>
      <c r="M12" s="305"/>
      <c r="N12" s="305"/>
      <c r="O12" s="305"/>
      <c r="P12" s="305"/>
      <c r="Q12" s="305"/>
      <c r="R12" s="305"/>
      <c r="S12" s="305"/>
      <c r="T12" s="306"/>
    </row>
    <row r="13" spans="1:20">
      <c r="A13" s="34" t="s">
        <v>56</v>
      </c>
      <c r="B13" s="298" t="s">
        <v>57</v>
      </c>
      <c r="C13" s="299"/>
      <c r="D13" s="299"/>
      <c r="E13" s="299"/>
      <c r="F13" s="299"/>
      <c r="G13" s="299"/>
      <c r="H13" s="299"/>
      <c r="I13" s="300"/>
      <c r="J13" s="25">
        <v>5</v>
      </c>
      <c r="K13" s="25">
        <v>0</v>
      </c>
      <c r="L13" s="25">
        <v>0</v>
      </c>
      <c r="M13" s="25">
        <v>3</v>
      </c>
      <c r="N13" s="26">
        <f>K13+L13+M13</f>
        <v>3</v>
      </c>
      <c r="O13" s="26">
        <f>P13-N13</f>
        <v>6</v>
      </c>
      <c r="P13" s="26">
        <f>ROUND(PRODUCT(J13,25)/14,0)</f>
        <v>9</v>
      </c>
      <c r="Q13" s="25"/>
      <c r="R13" s="25" t="s">
        <v>22</v>
      </c>
      <c r="S13" s="27"/>
      <c r="T13" s="27" t="s">
        <v>53</v>
      </c>
    </row>
    <row r="14" spans="1:20">
      <c r="A14" s="34" t="s">
        <v>58</v>
      </c>
      <c r="B14" s="298" t="s">
        <v>78</v>
      </c>
      <c r="C14" s="299"/>
      <c r="D14" s="299"/>
      <c r="E14" s="299"/>
      <c r="F14" s="299"/>
      <c r="G14" s="299"/>
      <c r="H14" s="299"/>
      <c r="I14" s="300"/>
      <c r="J14" s="25">
        <v>5</v>
      </c>
      <c r="K14" s="25">
        <v>1</v>
      </c>
      <c r="L14" s="25">
        <v>2</v>
      </c>
      <c r="M14" s="25">
        <v>0</v>
      </c>
      <c r="N14" s="26">
        <f>K14+L14+M14</f>
        <v>3</v>
      </c>
      <c r="O14" s="26">
        <f>P14-N14</f>
        <v>6</v>
      </c>
      <c r="P14" s="26">
        <f>ROUND(PRODUCT(J14,25)/14,0)</f>
        <v>9</v>
      </c>
      <c r="Q14" s="25" t="s">
        <v>26</v>
      </c>
      <c r="R14" s="25"/>
      <c r="S14" s="27"/>
      <c r="T14" s="27" t="s">
        <v>54</v>
      </c>
    </row>
    <row r="15" spans="1:20">
      <c r="A15" s="307" t="s">
        <v>59</v>
      </c>
      <c r="B15" s="308"/>
      <c r="C15" s="308"/>
      <c r="D15" s="308"/>
      <c r="E15" s="308"/>
      <c r="F15" s="308"/>
      <c r="G15" s="308"/>
      <c r="H15" s="308"/>
      <c r="I15" s="308"/>
      <c r="J15" s="308"/>
      <c r="K15" s="308"/>
      <c r="L15" s="308"/>
      <c r="M15" s="308"/>
      <c r="N15" s="308"/>
      <c r="O15" s="308"/>
      <c r="P15" s="308"/>
      <c r="Q15" s="308"/>
      <c r="R15" s="308"/>
      <c r="S15" s="308"/>
      <c r="T15" s="309"/>
    </row>
    <row r="16" spans="1:20">
      <c r="A16" s="24"/>
      <c r="B16" s="298" t="s">
        <v>45</v>
      </c>
      <c r="C16" s="299"/>
      <c r="D16" s="299"/>
      <c r="E16" s="299"/>
      <c r="F16" s="299"/>
      <c r="G16" s="299"/>
      <c r="H16" s="299"/>
      <c r="I16" s="300"/>
      <c r="J16" s="25">
        <v>5</v>
      </c>
      <c r="K16" s="25"/>
      <c r="L16" s="25"/>
      <c r="M16" s="25"/>
      <c r="N16" s="26"/>
      <c r="O16" s="26"/>
      <c r="P16" s="26"/>
      <c r="Q16" s="25"/>
      <c r="R16" s="25"/>
      <c r="S16" s="27"/>
      <c r="T16" s="28"/>
    </row>
    <row r="17" spans="1:20">
      <c r="A17" s="260" t="s">
        <v>60</v>
      </c>
      <c r="B17" s="261"/>
      <c r="C17" s="261"/>
      <c r="D17" s="261"/>
      <c r="E17" s="261"/>
      <c r="F17" s="261"/>
      <c r="G17" s="261"/>
      <c r="H17" s="261"/>
      <c r="I17" s="262"/>
      <c r="J17" s="29">
        <f>SUM(J7:J8,J10:J11,J13:J14,J16)</f>
        <v>35</v>
      </c>
      <c r="K17" s="29">
        <f>SUM(K7:K8,K10:K11,K13:K14,K16)</f>
        <v>8</v>
      </c>
      <c r="L17" s="29">
        <f t="shared" ref="L17:P17" si="0">SUM(L7:L8,L10:L11,L13:L14,L16)</f>
        <v>7</v>
      </c>
      <c r="M17" s="29">
        <f t="shared" si="0"/>
        <v>3</v>
      </c>
      <c r="N17" s="29">
        <f t="shared" si="0"/>
        <v>18</v>
      </c>
      <c r="O17" s="29">
        <f t="shared" si="0"/>
        <v>36</v>
      </c>
      <c r="P17" s="29">
        <f t="shared" si="0"/>
        <v>54</v>
      </c>
      <c r="Q17" s="30">
        <f>COUNTIF(Q7:Q8,"E")+COUNTIF(Q10:Q11,"E")+COUNTIF(Q13:Q14,"E")+COUNTIF(Q16,"E")</f>
        <v>5</v>
      </c>
      <c r="R17" s="30">
        <f>COUNTIF(R7:R8,"C")+COUNTIF(R10:R11,"C")+COUNTIF(R13:R14,"C")+COUNTIF(R16,"C")</f>
        <v>1</v>
      </c>
      <c r="S17" s="30">
        <f>COUNTIF(S7:S8,"VP")+COUNTIF(S10:S11,"VP")+COUNTIF(S13:S14,"VP")+COUNTIF(S16,"VP")</f>
        <v>0</v>
      </c>
      <c r="T17" s="31"/>
    </row>
    <row r="18" spans="1:20">
      <c r="A18" s="263" t="s">
        <v>40</v>
      </c>
      <c r="B18" s="264"/>
      <c r="C18" s="264"/>
      <c r="D18" s="264"/>
      <c r="E18" s="264"/>
      <c r="F18" s="264"/>
      <c r="G18" s="264"/>
      <c r="H18" s="264"/>
      <c r="I18" s="264"/>
      <c r="J18" s="265"/>
      <c r="K18" s="29">
        <f t="shared" ref="K18:P18" si="1">SUM(K7:K8,K10:K11,K13:K14)*14</f>
        <v>112</v>
      </c>
      <c r="L18" s="29">
        <f t="shared" si="1"/>
        <v>98</v>
      </c>
      <c r="M18" s="29">
        <f t="shared" si="1"/>
        <v>42</v>
      </c>
      <c r="N18" s="29">
        <f t="shared" si="1"/>
        <v>252</v>
      </c>
      <c r="O18" s="29">
        <f t="shared" si="1"/>
        <v>504</v>
      </c>
      <c r="P18" s="29">
        <f t="shared" si="1"/>
        <v>756</v>
      </c>
      <c r="Q18" s="254"/>
      <c r="R18" s="255"/>
      <c r="S18" s="255"/>
      <c r="T18" s="256"/>
    </row>
    <row r="19" spans="1:20">
      <c r="A19" s="266"/>
      <c r="B19" s="267"/>
      <c r="C19" s="267"/>
      <c r="D19" s="267"/>
      <c r="E19" s="267"/>
      <c r="F19" s="267"/>
      <c r="G19" s="267"/>
      <c r="H19" s="267"/>
      <c r="I19" s="267"/>
      <c r="J19" s="268"/>
      <c r="K19" s="248">
        <f>SUM(K18:M18)</f>
        <v>252</v>
      </c>
      <c r="L19" s="249"/>
      <c r="M19" s="250"/>
      <c r="N19" s="248">
        <f>SUM(N18:O18)</f>
        <v>756</v>
      </c>
      <c r="O19" s="249"/>
      <c r="P19" s="250"/>
      <c r="Q19" s="257"/>
      <c r="R19" s="258"/>
      <c r="S19" s="258"/>
      <c r="T19" s="259"/>
    </row>
    <row r="20" spans="1:20">
      <c r="A20" s="22"/>
      <c r="B20" s="22"/>
      <c r="C20" s="22"/>
      <c r="D20" s="22"/>
      <c r="E20" s="22"/>
      <c r="F20" s="22"/>
      <c r="G20" s="22"/>
      <c r="H20" s="22"/>
      <c r="I20" s="22"/>
      <c r="J20" s="22"/>
      <c r="K20" s="22"/>
      <c r="L20" s="22"/>
      <c r="M20" s="22"/>
      <c r="N20" s="22"/>
      <c r="O20" s="22"/>
      <c r="P20" s="22"/>
      <c r="Q20" s="22"/>
      <c r="R20" s="22"/>
      <c r="S20" s="22"/>
      <c r="T20" s="22"/>
    </row>
    <row r="21" spans="1:20">
      <c r="A21" s="302" t="s">
        <v>61</v>
      </c>
      <c r="B21" s="302"/>
      <c r="C21" s="302"/>
      <c r="D21" s="302"/>
      <c r="E21" s="302"/>
      <c r="F21" s="302"/>
      <c r="G21" s="302"/>
      <c r="H21" s="302"/>
      <c r="I21" s="302"/>
      <c r="J21" s="302"/>
      <c r="K21" s="302"/>
      <c r="L21" s="302"/>
      <c r="M21" s="302"/>
      <c r="N21" s="302"/>
      <c r="O21" s="302"/>
      <c r="P21" s="302"/>
      <c r="Q21" s="302"/>
      <c r="R21" s="302"/>
      <c r="S21" s="302"/>
      <c r="T21" s="302"/>
    </row>
    <row r="22" spans="1:20">
      <c r="A22" s="302" t="s">
        <v>62</v>
      </c>
      <c r="B22" s="302"/>
      <c r="C22" s="302"/>
      <c r="D22" s="302"/>
      <c r="E22" s="302"/>
      <c r="F22" s="302"/>
      <c r="G22" s="302"/>
      <c r="H22" s="302"/>
      <c r="I22" s="302"/>
      <c r="J22" s="302"/>
      <c r="K22" s="302"/>
      <c r="L22" s="302"/>
      <c r="M22" s="302"/>
      <c r="N22" s="302"/>
      <c r="O22" s="302"/>
      <c r="P22" s="302"/>
      <c r="Q22" s="302"/>
      <c r="R22" s="302"/>
      <c r="S22" s="302"/>
      <c r="T22" s="302"/>
    </row>
    <row r="23" spans="1:20">
      <c r="A23" s="302" t="s">
        <v>63</v>
      </c>
      <c r="B23" s="302"/>
      <c r="C23" s="302"/>
      <c r="D23" s="302"/>
      <c r="E23" s="302"/>
      <c r="F23" s="302"/>
      <c r="G23" s="302"/>
      <c r="H23" s="302"/>
      <c r="I23" s="302"/>
      <c r="J23" s="302"/>
      <c r="K23" s="302"/>
      <c r="L23" s="302"/>
      <c r="M23" s="302"/>
      <c r="N23" s="302"/>
      <c r="O23" s="302"/>
      <c r="P23" s="302"/>
      <c r="Q23" s="302"/>
      <c r="R23" s="302"/>
      <c r="S23" s="302"/>
      <c r="T23" s="302"/>
    </row>
    <row r="24" spans="1:20">
      <c r="A24" s="1"/>
      <c r="B24" s="1"/>
      <c r="C24" s="1"/>
      <c r="D24" s="1"/>
      <c r="E24" s="1"/>
      <c r="F24" s="1"/>
      <c r="G24" s="1"/>
      <c r="H24" s="1"/>
      <c r="I24" s="1"/>
      <c r="J24" s="1"/>
      <c r="K24" s="1"/>
      <c r="L24" s="1"/>
      <c r="M24" s="1"/>
      <c r="N24" s="1"/>
      <c r="O24" s="1"/>
      <c r="P24" s="1"/>
      <c r="Q24" s="1"/>
      <c r="R24" s="1"/>
      <c r="S24" s="1"/>
      <c r="T24" s="1"/>
    </row>
    <row r="25" spans="1:20">
      <c r="A25" s="1"/>
      <c r="B25" s="1"/>
      <c r="C25" s="1"/>
      <c r="D25" s="1"/>
      <c r="E25" s="1"/>
      <c r="F25" s="1"/>
      <c r="G25" s="1"/>
      <c r="H25" s="1"/>
      <c r="I25" s="1"/>
      <c r="J25" s="1"/>
      <c r="K25" s="1"/>
      <c r="L25" s="1"/>
      <c r="M25" s="1"/>
      <c r="N25" s="1"/>
      <c r="O25" s="1"/>
      <c r="P25" s="1"/>
      <c r="Q25" s="1"/>
      <c r="R25" s="1"/>
      <c r="S25" s="1"/>
      <c r="T25" s="1"/>
    </row>
  </sheetData>
  <mergeCells count="28">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 ref="B14:I14"/>
    <mergeCell ref="B8:I8"/>
    <mergeCell ref="B16:I16"/>
    <mergeCell ref="A1:T1"/>
    <mergeCell ref="A3:T3"/>
    <mergeCell ref="A4:A5"/>
    <mergeCell ref="B4:I5"/>
    <mergeCell ref="J4:J5"/>
    <mergeCell ref="K4:M4"/>
    <mergeCell ref="N4:P4"/>
    <mergeCell ref="Q4:S4"/>
    <mergeCell ref="T4:T5"/>
  </mergeCells>
  <phoneticPr fontId="5"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 right="0.7" top="0.75" bottom="0.75" header="0.3" footer="0.3"/>
  <pageSetup paperSize="9"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50514809-BC3A-4600-9328-1B6E0964C991}">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3.xml><?xml version="1.0" encoding="utf-8"?>
<ds:datastoreItem xmlns:ds="http://schemas.openxmlformats.org/officeDocument/2006/customXml" ds:itemID="{7FC272CF-31C8-42C3-9B12-A4DCA1DE3E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2018-05-10T04:39:44Z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