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concurrentCalc="0"/>
</workbook>
</file>

<file path=xl/calcChain.xml><?xml version="1.0" encoding="utf-8"?>
<calcChain xmlns="http://schemas.openxmlformats.org/spreadsheetml/2006/main">
  <c r="N92" i="1" l="1"/>
  <c r="P92" i="1"/>
  <c r="O92" i="1"/>
  <c r="N104" i="1"/>
  <c r="P104" i="1"/>
  <c r="O104" i="1"/>
  <c r="N116" i="1"/>
  <c r="P116" i="1"/>
  <c r="O116" i="1"/>
  <c r="N88" i="1"/>
  <c r="P88" i="1"/>
  <c r="O88" i="1"/>
  <c r="N100" i="1"/>
  <c r="P100" i="1"/>
  <c r="O100" i="1"/>
  <c r="N112" i="1"/>
  <c r="P112" i="1"/>
  <c r="O112" i="1"/>
  <c r="N109" i="1"/>
  <c r="P109" i="1"/>
  <c r="O109" i="1"/>
  <c r="N110" i="1"/>
  <c r="P110" i="1"/>
  <c r="O110" i="1"/>
  <c r="N111" i="1"/>
  <c r="P111" i="1"/>
  <c r="O111" i="1"/>
  <c r="N113" i="1"/>
  <c r="P113" i="1"/>
  <c r="O113" i="1"/>
  <c r="N97" i="1"/>
  <c r="P97" i="1"/>
  <c r="O97" i="1"/>
  <c r="N98" i="1"/>
  <c r="P98" i="1"/>
  <c r="O98" i="1"/>
  <c r="N99" i="1"/>
  <c r="P99" i="1"/>
  <c r="O99" i="1"/>
  <c r="N101" i="1"/>
  <c r="P101" i="1"/>
  <c r="O101" i="1"/>
  <c r="N89" i="1"/>
  <c r="P89" i="1"/>
  <c r="O89" i="1"/>
  <c r="N90" i="1"/>
  <c r="P90" i="1"/>
  <c r="O90" i="1"/>
  <c r="N91" i="1"/>
  <c r="P91" i="1"/>
  <c r="O91" i="1"/>
  <c r="N93" i="1"/>
  <c r="P93" i="1"/>
  <c r="O93" i="1"/>
  <c r="M53" i="1"/>
  <c r="M44" i="1"/>
  <c r="Q154" i="1"/>
  <c r="N52" i="1"/>
  <c r="N155" i="1"/>
  <c r="P52" i="1"/>
  <c r="O52" i="1"/>
  <c r="O155" i="1"/>
  <c r="P155" i="1"/>
  <c r="Q155" i="1"/>
  <c r="R155" i="1"/>
  <c r="S153" i="1"/>
  <c r="N74" i="1"/>
  <c r="N153" i="1"/>
  <c r="P74" i="1"/>
  <c r="O74" i="1"/>
  <c r="O153" i="1"/>
  <c r="P153" i="1"/>
  <c r="R153" i="1"/>
  <c r="N84" i="1"/>
  <c r="P84" i="1"/>
  <c r="O84" i="1"/>
  <c r="N85" i="1"/>
  <c r="P85" i="1"/>
  <c r="O85" i="1"/>
  <c r="N86" i="1"/>
  <c r="P86" i="1"/>
  <c r="O86" i="1"/>
  <c r="N87" i="1"/>
  <c r="P87" i="1"/>
  <c r="O87" i="1"/>
  <c r="N94" i="1"/>
  <c r="P94" i="1"/>
  <c r="O94" i="1"/>
  <c r="N96" i="1"/>
  <c r="P96" i="1"/>
  <c r="O96" i="1"/>
  <c r="N102" i="1"/>
  <c r="P102" i="1"/>
  <c r="O102" i="1"/>
  <c r="N103" i="1"/>
  <c r="P103" i="1"/>
  <c r="O103" i="1"/>
  <c r="N105" i="1"/>
  <c r="P105" i="1"/>
  <c r="O105" i="1"/>
  <c r="N108" i="1"/>
  <c r="P108" i="1"/>
  <c r="O108" i="1"/>
  <c r="N114" i="1"/>
  <c r="P114" i="1"/>
  <c r="O114" i="1"/>
  <c r="N117" i="1"/>
  <c r="P117" i="1"/>
  <c r="O117" i="1"/>
  <c r="N73" i="1"/>
  <c r="P73" i="1"/>
  <c r="O73" i="1"/>
  <c r="N71" i="1"/>
  <c r="N152" i="1"/>
  <c r="P71" i="1"/>
  <c r="O71" i="1"/>
  <c r="O152" i="1"/>
  <c r="P152" i="1"/>
  <c r="R152" i="1"/>
  <c r="S152" i="1"/>
  <c r="N64" i="1"/>
  <c r="N156" i="1"/>
  <c r="P64" i="1"/>
  <c r="O64" i="1"/>
  <c r="O156" i="1"/>
  <c r="P156" i="1"/>
  <c r="Q156" i="1"/>
  <c r="R156" i="1"/>
  <c r="P70" i="1"/>
  <c r="P133" i="1"/>
  <c r="N70" i="1"/>
  <c r="O70" i="1"/>
  <c r="O133" i="1"/>
  <c r="N133" i="1"/>
  <c r="P63" i="1"/>
  <c r="P132" i="1"/>
  <c r="N63" i="1"/>
  <c r="O63" i="1"/>
  <c r="O132" i="1"/>
  <c r="N132" i="1"/>
  <c r="P60" i="1"/>
  <c r="P131" i="1"/>
  <c r="N60" i="1"/>
  <c r="O60" i="1"/>
  <c r="O131" i="1"/>
  <c r="N131" i="1"/>
  <c r="P42" i="1"/>
  <c r="P130" i="1"/>
  <c r="N42" i="1"/>
  <c r="O42" i="1"/>
  <c r="O130" i="1"/>
  <c r="N130" i="1"/>
  <c r="P129" i="1"/>
  <c r="P41" i="1"/>
  <c r="N41" i="1"/>
  <c r="O129" i="1"/>
  <c r="N129" i="1"/>
  <c r="N40" i="1"/>
  <c r="N145" i="1"/>
  <c r="P40" i="1"/>
  <c r="O40" i="1"/>
  <c r="O145" i="1"/>
  <c r="P145" i="1"/>
  <c r="Q145" i="1"/>
  <c r="R145" i="1"/>
  <c r="S145" i="1"/>
  <c r="N61" i="1"/>
  <c r="P61" i="1"/>
  <c r="O61" i="1"/>
  <c r="U69" i="1"/>
  <c r="P120" i="1"/>
  <c r="N169" i="1"/>
  <c r="U170" i="1"/>
  <c r="K18" i="2"/>
  <c r="L18" i="2"/>
  <c r="M18" i="2"/>
  <c r="K19" i="2"/>
  <c r="S17" i="2"/>
  <c r="R17" i="2"/>
  <c r="Q17" i="2"/>
  <c r="M17" i="2"/>
  <c r="L17" i="2"/>
  <c r="K17" i="2"/>
  <c r="J17" i="2"/>
  <c r="P14" i="2"/>
  <c r="N14" i="2"/>
  <c r="O14" i="2"/>
  <c r="P13" i="2"/>
  <c r="N13" i="2"/>
  <c r="O13" i="2"/>
  <c r="P11" i="2"/>
  <c r="N11" i="2"/>
  <c r="O11" i="2"/>
  <c r="P10" i="2"/>
  <c r="N10" i="2"/>
  <c r="O10" i="2"/>
  <c r="P8" i="2"/>
  <c r="N8" i="2"/>
  <c r="N7" i="2"/>
  <c r="N17" i="2"/>
  <c r="P7" i="2"/>
  <c r="P18" i="2"/>
  <c r="N18" i="2"/>
  <c r="M120" i="1"/>
  <c r="L120" i="1"/>
  <c r="K120" i="1"/>
  <c r="S119" i="1"/>
  <c r="R119" i="1"/>
  <c r="Q119" i="1"/>
  <c r="M119" i="1"/>
  <c r="L119" i="1"/>
  <c r="K119" i="1"/>
  <c r="J119" i="1"/>
  <c r="U6" i="1"/>
  <c r="O8" i="2"/>
  <c r="P17" i="2"/>
  <c r="O7" i="2"/>
  <c r="U5" i="1"/>
  <c r="U4" i="1"/>
  <c r="U3" i="1"/>
  <c r="O18" i="2"/>
  <c r="N19" i="2"/>
  <c r="O17" i="2"/>
  <c r="T75" i="1"/>
  <c r="T65" i="1"/>
  <c r="T53" i="1"/>
  <c r="T44" i="1"/>
  <c r="U29" i="1"/>
  <c r="U28" i="1"/>
  <c r="S151" i="1"/>
  <c r="R151" i="1"/>
  <c r="Q151" i="1"/>
  <c r="S150" i="1"/>
  <c r="R150" i="1"/>
  <c r="Q150" i="1"/>
  <c r="S149" i="1"/>
  <c r="R149" i="1"/>
  <c r="Q149" i="1"/>
  <c r="S148" i="1"/>
  <c r="R148" i="1"/>
  <c r="Q148" i="1"/>
  <c r="P72" i="1"/>
  <c r="P115" i="1"/>
  <c r="N115" i="1"/>
  <c r="O115" i="1"/>
  <c r="S147" i="1"/>
  <c r="R147" i="1"/>
  <c r="Q147" i="1"/>
  <c r="S146" i="1"/>
  <c r="R146" i="1"/>
  <c r="Q146" i="1"/>
  <c r="K157" i="1"/>
  <c r="K158" i="1"/>
  <c r="M157" i="1"/>
  <c r="M158" i="1"/>
  <c r="J157" i="1"/>
  <c r="L157" i="1"/>
  <c r="L158" i="1"/>
  <c r="Q157" i="1"/>
  <c r="S157" i="1"/>
  <c r="R157" i="1"/>
  <c r="K159" i="1"/>
  <c r="S134" i="1"/>
  <c r="R134" i="1"/>
  <c r="Q134" i="1"/>
  <c r="P134" i="1"/>
  <c r="J135" i="1"/>
  <c r="R135" i="1"/>
  <c r="Q135" i="1"/>
  <c r="S135" i="1"/>
  <c r="L135" i="1"/>
  <c r="L136" i="1"/>
  <c r="K135" i="1"/>
  <c r="K136" i="1"/>
  <c r="M135" i="1"/>
  <c r="M136" i="1"/>
  <c r="N43" i="1"/>
  <c r="P43" i="1"/>
  <c r="P106" i="1"/>
  <c r="P118" i="1"/>
  <c r="N118" i="1"/>
  <c r="N106" i="1"/>
  <c r="S75" i="1"/>
  <c r="R75" i="1"/>
  <c r="Q75" i="1"/>
  <c r="M75" i="1"/>
  <c r="L75" i="1"/>
  <c r="K75" i="1"/>
  <c r="J75" i="1"/>
  <c r="N72" i="1"/>
  <c r="N134" i="1"/>
  <c r="S65" i="1"/>
  <c r="R65" i="1"/>
  <c r="Q65" i="1"/>
  <c r="M65" i="1"/>
  <c r="L65" i="1"/>
  <c r="K65" i="1"/>
  <c r="J65" i="1"/>
  <c r="P151" i="1"/>
  <c r="N151" i="1"/>
  <c r="P62" i="1"/>
  <c r="P150" i="1"/>
  <c r="N62" i="1"/>
  <c r="N150" i="1"/>
  <c r="N149" i="1"/>
  <c r="S53" i="1"/>
  <c r="R53" i="1"/>
  <c r="Q53" i="1"/>
  <c r="L53" i="1"/>
  <c r="K53" i="1"/>
  <c r="J53" i="1"/>
  <c r="P51" i="1"/>
  <c r="P148" i="1"/>
  <c r="N51" i="1"/>
  <c r="N148" i="1"/>
  <c r="P50" i="1"/>
  <c r="P147" i="1"/>
  <c r="N50" i="1"/>
  <c r="N147" i="1"/>
  <c r="P49" i="1"/>
  <c r="N49" i="1"/>
  <c r="N146" i="1"/>
  <c r="K44" i="1"/>
  <c r="P146" i="1"/>
  <c r="S44" i="1"/>
  <c r="R44" i="1"/>
  <c r="Q44" i="1"/>
  <c r="L44" i="1"/>
  <c r="J44" i="1"/>
  <c r="P149" i="1"/>
  <c r="N119" i="1"/>
  <c r="N120" i="1"/>
  <c r="J169" i="1"/>
  <c r="H169" i="1"/>
  <c r="P119" i="1"/>
  <c r="S168" i="1"/>
  <c r="R168" i="1"/>
  <c r="R170" i="1"/>
  <c r="U76" i="1"/>
  <c r="U44" i="1"/>
  <c r="N65" i="1"/>
  <c r="U66" i="1"/>
  <c r="U53" i="1"/>
  <c r="K137" i="1"/>
  <c r="P65" i="1"/>
  <c r="O50" i="1"/>
  <c r="O147" i="1"/>
  <c r="O51" i="1"/>
  <c r="O148" i="1"/>
  <c r="O151" i="1"/>
  <c r="P53" i="1"/>
  <c r="O72" i="1"/>
  <c r="O134" i="1"/>
  <c r="O118" i="1"/>
  <c r="O43" i="1"/>
  <c r="N44" i="1"/>
  <c r="N75" i="1"/>
  <c r="P44" i="1"/>
  <c r="O49" i="1"/>
  <c r="O41" i="1"/>
  <c r="O146" i="1"/>
  <c r="N53" i="1"/>
  <c r="O62" i="1"/>
  <c r="O150" i="1"/>
  <c r="O106" i="1"/>
  <c r="K121" i="1"/>
  <c r="P75" i="1"/>
  <c r="O149" i="1"/>
  <c r="O120" i="1"/>
  <c r="O119" i="1"/>
  <c r="J168" i="1"/>
  <c r="J170" i="1"/>
  <c r="H170" i="1"/>
  <c r="P169" i="1"/>
  <c r="N168" i="1"/>
  <c r="N170" i="1"/>
  <c r="S170" i="1"/>
  <c r="P157" i="1"/>
  <c r="P158" i="1"/>
  <c r="N157" i="1"/>
  <c r="N158" i="1"/>
  <c r="N135" i="1"/>
  <c r="N136" i="1"/>
  <c r="P135" i="1"/>
  <c r="P136" i="1"/>
  <c r="O53" i="1"/>
  <c r="O44" i="1"/>
  <c r="O75" i="1"/>
  <c r="O65" i="1"/>
  <c r="H168" i="1"/>
  <c r="P168" i="1"/>
  <c r="P170" i="1"/>
  <c r="N121" i="1"/>
  <c r="L169" i="1"/>
  <c r="L168" i="1"/>
  <c r="L170" i="1"/>
  <c r="O157" i="1"/>
  <c r="O158" i="1"/>
  <c r="N159" i="1"/>
  <c r="O135" i="1"/>
  <c r="O136" i="1"/>
  <c r="N137" i="1"/>
</calcChain>
</file>

<file path=xl/sharedStrings.xml><?xml version="1.0" encoding="utf-8"?>
<sst xmlns="http://schemas.openxmlformats.org/spreadsheetml/2006/main" count="520" uniqueCount="219">
  <si>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</si>
  <si>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</si>
  <si>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</si>
  <si>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</si>
  <si>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</si>
  <si>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</si>
  <si>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</si>
  <si>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</si>
  <si>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</si>
  <si>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</si>
  <si>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</si>
  <si>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</si>
  <si>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</si>
  <si>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</si>
  <si>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</si>
  <si>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</si>
  <si>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</si>
  <si>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</si>
  <si>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</si>
  <si>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</si>
  <si>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</si>
  <si>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</si>
  <si>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</si>
  <si>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</si>
  <si>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</si>
  <si>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</si>
  <si>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</si>
  <si>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</si>
  <si>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</si>
  <si>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</si>
  <si>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</si>
  <si>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</si>
  <si>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</si>
  <si>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</si>
  <si>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</si>
  <si>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</si>
  <si>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</si>
  <si>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</si>
  <si>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</si>
  <si>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</si>
  <si>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</si>
  <si>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</si>
  <si>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</si>
  <si>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</si>
  <si>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</si>
  <si>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</si>
  <si>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</si>
  <si>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</si>
  <si>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</si>
  <si>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 xml:space="preserve">Anexă la Planul de Învățământ specializarea / programul de studiu: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</si>
  <si>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</si>
  <si>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</si>
  <si>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</si>
  <si>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</si>
  <si>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</si>
  <si>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</si>
  <si>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</si>
  <si>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</si>
  <si>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</si>
  <si>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</si>
  <si>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</si>
  <si>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</si>
  <si>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</si>
  <si>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</si>
  <si>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</si>
  <si>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</si>
  <si>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</si>
  <si>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</si>
  <si>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</si>
  <si>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</si>
  <si>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</si>
  <si>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</si>
  <si>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</si>
  <si>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</si>
  <si>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 xml:space="preserve">Didactica domeniului şi dezvoltăriI în didactica specialităţii (învăţământ liceal, postliceal, universitar)
</t>
  </si>
  <si>
    <t>DP</t>
  </si>
  <si>
    <t>DO</t>
  </si>
  <si>
    <t>An II, Semestrul 3</t>
  </si>
  <si>
    <t>XND 2305</t>
  </si>
  <si>
    <t xml:space="preserve">Practică pedagogică (în învăţământul liceal, postliceal şi universitar)
</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</si>
  <si>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</si>
  <si>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</si>
  <si>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</si>
  <si>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</si>
  <si>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</si>
  <si>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</si>
  <si>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</si>
  <si>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</si>
  <si>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</si>
  <si>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</si>
  <si>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</si>
  <si>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</si>
  <si>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</si>
  <si>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</si>
  <si>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</si>
  <si>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</si>
  <si>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</si>
  <si>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</si>
  <si>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</si>
  <si>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Domeniul: Filologie</t>
  </si>
  <si>
    <t>Limba de predare: engleză, franceza</t>
  </si>
  <si>
    <t>130 de credite din care:</t>
  </si>
  <si>
    <r>
      <rPr>
        <b/>
        <sz val="10"/>
        <color indexed="8"/>
        <rFont val="Times New Roman"/>
        <family val="1"/>
      </rPr>
      <t xml:space="preserve"> 99  </t>
    </r>
    <r>
      <rPr>
        <sz val="10"/>
        <color indexed="8"/>
        <rFont val="Times New Roman"/>
        <family val="1"/>
      </rPr>
      <t>de credite la disciplinele obligatorii;</t>
    </r>
  </si>
  <si>
    <t>Sem. 1: Se alege  o disciplină din pachetul: LMX1101</t>
  </si>
  <si>
    <t>Sem. 2: Se alege  o disciplină din pachetul: LMX1201</t>
  </si>
  <si>
    <t>Sem. 3: Se alege  o disciplină din pachetul: LMX2101</t>
  </si>
  <si>
    <t>LME1140</t>
  </si>
  <si>
    <t>LME1142</t>
  </si>
  <si>
    <t>LMX1101</t>
  </si>
  <si>
    <t xml:space="preserve">Istoria ideilor şi teoriilor lingvistice. Concepte, problematici, şcoli </t>
  </si>
  <si>
    <t>Generativismul lingvistic</t>
  </si>
  <si>
    <t>Modul opţional sau disciplină la alegere de la alte masterate din oferta masterală a Facultăţii/Universităţii 1</t>
  </si>
  <si>
    <t>LME1243</t>
  </si>
  <si>
    <t>LME1239</t>
  </si>
  <si>
    <t>LMX1201</t>
  </si>
  <si>
    <t>Modele teoretice ale generativismului minimalist</t>
  </si>
  <si>
    <t>Sintaxă – semantică –  pragmatică. Fenomene de interfaţă</t>
  </si>
  <si>
    <t>Modul opţional sau disciplină la alegere de la alte masterate din oferta masterală a Facultăţii 2</t>
  </si>
  <si>
    <t>LMF2131</t>
  </si>
  <si>
    <t>LMF2133</t>
  </si>
  <si>
    <t>LME2134</t>
  </si>
  <si>
    <t>LMX2101</t>
  </si>
  <si>
    <t>Modele descriptive ale discursului oral</t>
  </si>
  <si>
    <t xml:space="preserve">Semiotica textului </t>
  </si>
  <si>
    <t xml:space="preserve">Tipologie lingvistică </t>
  </si>
  <si>
    <t>Sociolingvistică: Limbă și gen - ritualuri conversaționale</t>
  </si>
  <si>
    <t>Modul opţional sau disciplină la alegere de la alte masterate din oferta masterală a Facultăţii 3</t>
  </si>
  <si>
    <t>LME2236</t>
  </si>
  <si>
    <t>LME2237</t>
  </si>
  <si>
    <t xml:space="preserve"> LMF2238</t>
  </si>
  <si>
    <t>LME2245</t>
  </si>
  <si>
    <t>LME2246</t>
  </si>
  <si>
    <t>Probleme de lingvistică integrală</t>
  </si>
  <si>
    <t>Semantica lumilor posibile</t>
  </si>
  <si>
    <t xml:space="preserve">Comunicare şi practici discursive   </t>
  </si>
  <si>
    <t>Seminar complementar (participări la sesiunile ştiinţifice locale şi naţionale)</t>
  </si>
  <si>
    <t>Seminar de cercetare şi elaborare a disertaţiei</t>
  </si>
  <si>
    <t>LMU1101</t>
  </si>
  <si>
    <t>LMU1104</t>
  </si>
  <si>
    <t>LMU1106</t>
  </si>
  <si>
    <t>LMU1103</t>
  </si>
  <si>
    <t>LMU1102</t>
  </si>
  <si>
    <t>Româna ca limbă străină (istoric, concepte, strategii, aplicaţii  practice)</t>
  </si>
  <si>
    <t>Analiza şi didactica limbajelor specializate (Modul introductiv)</t>
  </si>
  <si>
    <t>Genul, noţiune literară proteică</t>
  </si>
  <si>
    <t xml:space="preserve">Literatura norvegiană: contacte culturale </t>
  </si>
  <si>
    <t>Tehnici de redactare şi editare filologică</t>
  </si>
  <si>
    <t xml:space="preserve">CURS OPȚIONAL 1 (An I, Semestrul 1) </t>
  </si>
  <si>
    <t>LMU1201</t>
  </si>
  <si>
    <t>LMU1204</t>
  </si>
  <si>
    <t>LMU1206</t>
  </si>
  <si>
    <t>LMU1203</t>
  </si>
  <si>
    <t>LMU1202</t>
  </si>
  <si>
    <t xml:space="preserve">CURS OPȚIONAL 2 (An I, Semestrul 2) </t>
  </si>
  <si>
    <t>Româna şi obiectivele specifice (limbaj general, limbaje     specializate, cultură şi civilizaţie)</t>
  </si>
  <si>
    <t>Analiza şi didactica limbajelor specializate  (Engleza pentru ştiinţele exacte )</t>
  </si>
  <si>
    <t>Traducere şi interculturalitate (norvegiană, engleză, română)</t>
  </si>
  <si>
    <t>CURS OPȚIONAL 3 (An II, Semestrul 3)</t>
  </si>
  <si>
    <t>LMU2101</t>
  </si>
  <si>
    <t>LMU2104</t>
  </si>
  <si>
    <t>LMU2103</t>
  </si>
  <si>
    <t>LMU2102</t>
  </si>
  <si>
    <t xml:space="preserve">Seminar de cercetare şi producere a materialelor didactice    </t>
  </si>
  <si>
    <t>Analiza şi didactica limbajelor specializate  (Engleza pentru ştiinţele socio-umane şi pentru drept)</t>
  </si>
  <si>
    <t>Semiotica imaginii - cu ilustrări din cinematografia norvegiană contemporană</t>
  </si>
  <si>
    <r>
      <t>Disciplină opțională 1 Stategii de lectură a textului literar şi non-literar</t>
    </r>
    <r>
      <rPr>
        <i/>
        <sz val="10"/>
        <color rgb="FFFF0000"/>
        <rFont val="Times New Roman"/>
        <family val="1"/>
      </rPr>
      <t xml:space="preserve">
</t>
    </r>
  </si>
  <si>
    <r>
      <t>Disciplină opțională 2 Strategii de comunicare orală şi scrisă</t>
    </r>
    <r>
      <rPr>
        <i/>
        <sz val="10"/>
        <color rgb="FFFF0000"/>
        <rFont val="Times New Roman"/>
        <family val="1"/>
      </rPr>
      <t xml:space="preserve">
</t>
    </r>
  </si>
  <si>
    <t>unele cursuri nu se vad in intregime/lipsa modul pedagogic</t>
  </si>
  <si>
    <r>
      <rPr>
        <b/>
        <sz val="10"/>
        <rFont val="Times New Roman"/>
        <family val="1"/>
      </rPr>
      <t xml:space="preserve"> 21  </t>
    </r>
    <r>
      <rPr>
        <sz val="10"/>
        <rFont val="Times New Roman"/>
        <family val="1"/>
      </rPr>
      <t xml:space="preserve"> credite la disciplinele opţionale; </t>
    </r>
  </si>
  <si>
    <r>
      <rPr>
        <b/>
        <sz val="10"/>
        <color indexed="8"/>
        <rFont val="Times New Roman"/>
        <family val="1"/>
      </rPr>
      <t>VI.  UNIVERSITĂŢI EUROPENE DE REFERINŢĂ:</t>
    </r>
    <r>
      <rPr>
        <sz val="10"/>
        <color indexed="8"/>
        <rFont val="Times New Roman"/>
        <family val="1"/>
      </rPr>
      <t xml:space="preserve">
UNIVERSITATEA DIN  GENEVA, ELVEȚIA</t>
    </r>
    <r>
      <rPr>
        <sz val="10"/>
        <rFont val="Times New Roman"/>
        <family val="1"/>
        <charset val="238"/>
      </rPr>
      <t>, UNIVERSITATEA</t>
    </r>
    <r>
      <rPr>
        <sz val="10"/>
        <color indexed="8"/>
        <rFont val="Times New Roman"/>
        <family val="1"/>
      </rPr>
      <t xml:space="preserve"> DIN TUBINGEN, GERMANIA, UNIVERSITATEA DIN KŐLN, </t>
    </r>
    <r>
      <rPr>
        <sz val="10"/>
        <rFont val="Times New Roman"/>
        <family val="1"/>
        <charset val="238"/>
      </rPr>
      <t>UNIVERSITATEA</t>
    </r>
    <r>
      <rPr>
        <sz val="10"/>
        <color indexed="8"/>
        <rFont val="Times New Roman"/>
        <family val="1"/>
      </rPr>
      <t xml:space="preserve"> AUTONOMA DIN BARCELONA, UNIVERSITATEA DIN OLOMUC</t>
    </r>
  </si>
  <si>
    <t>Lingvistică şi poetică antropologică</t>
  </si>
  <si>
    <t>Lingvistica pentru comunicarea mediată de computer</t>
  </si>
  <si>
    <t>LMU2107</t>
  </si>
  <si>
    <t>LME2135</t>
  </si>
  <si>
    <t>LMF1147</t>
  </si>
  <si>
    <t>LME1248</t>
  </si>
  <si>
    <t>DISCIPLINE DE APROFUNDARE  (DA)</t>
  </si>
  <si>
    <t>Limbă și gen</t>
  </si>
  <si>
    <t>DISCIPLINE DE SINTEZĂ (DSIN)</t>
  </si>
  <si>
    <t>Modul opţional sau disciplină la alegere de la alte masterate din oferta masterală a Facultăţii 1</t>
  </si>
  <si>
    <t>Lingvistică pentru comunicarea mediată de computer</t>
  </si>
  <si>
    <t>LMU2112</t>
  </si>
  <si>
    <t>LMU1107</t>
  </si>
  <si>
    <t>Conținuturi specifice multimodale</t>
  </si>
  <si>
    <t>LMU1207</t>
  </si>
  <si>
    <t>LMU1208</t>
  </si>
  <si>
    <t>LMU1210</t>
  </si>
  <si>
    <t>LMU2108</t>
  </si>
  <si>
    <t>LMU2110</t>
  </si>
  <si>
    <t>Practici de comunicare în context socio-profesional</t>
  </si>
  <si>
    <t>Instrumente digitale pentru comunicare socio-profesională</t>
  </si>
  <si>
    <t xml:space="preserve">Limbă latină şi istorie romană </t>
  </si>
  <si>
    <t xml:space="preserve">Religie şi societate în Roma antică </t>
  </si>
  <si>
    <t xml:space="preserve">De la latina Imperiului la limbile romanice </t>
  </si>
  <si>
    <t>Limbă și cultură (1 – Viața cuvintelor)</t>
  </si>
  <si>
    <t>LMU1110</t>
  </si>
  <si>
    <t>LMU1111</t>
  </si>
  <si>
    <t>LMU1211</t>
  </si>
  <si>
    <t>Limbă și cultură (2 – Elemente de filosofia limbajului)</t>
  </si>
  <si>
    <t>LMU2111</t>
  </si>
  <si>
    <t>Limbă și cultură (3 - Comunicare și relații publice)</t>
  </si>
  <si>
    <t>Literatura finlandeză din perspectiva gender și queer</t>
  </si>
  <si>
    <t>Literaturi nordice</t>
  </si>
  <si>
    <t>Fețele modernismului în literatura finlandeză</t>
  </si>
  <si>
    <t>Literatură inclusivă</t>
  </si>
  <si>
    <t>LMM1105</t>
  </si>
  <si>
    <t>Literatura maghiară în context european</t>
  </si>
  <si>
    <t>LMM1210</t>
  </si>
  <si>
    <t>LMM2115</t>
  </si>
  <si>
    <t>Contacte lingvistice şi culturale</t>
  </si>
  <si>
    <t>Corpor(e)alităţi</t>
  </si>
  <si>
    <t>LMU1108</t>
  </si>
  <si>
    <t>LMU2109</t>
  </si>
  <si>
    <t>LMU1209</t>
  </si>
  <si>
    <t>LMU1109</t>
  </si>
  <si>
    <t xml:space="preserve">Tragedia greacǎ și posteritatea ei </t>
  </si>
  <si>
    <t xml:space="preserve">Critica literară din Antichitate până în Evul Mediu </t>
  </si>
  <si>
    <t xml:space="preserve">Morfodinamica limbii eline: de la greaca veche la neogreacă </t>
  </si>
  <si>
    <t>Specializarea/Programul de studiu: Direcții actuale în lingvistică,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</si>
</sst>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i/>
      <sz val="10"/>
      <color rgb="FFFF0000"/>
      <name val="Times New Roman"/>
      <family val="1"/>
    </font>
    <font>
      <b/>
      <sz val="10"/>
      <name val="Times New Roman"/>
      <family val="1"/>
    </font>
    <font>
      <b/>
      <sz val="10"/>
      <color rgb="FFFF000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sz val="10"/>
      <name val="Times New Roman"/>
      <family val="1"/>
    </font>
    <font>
      <sz val="10"/>
      <color rgb="FFC00000"/>
      <name val="Times New Roman"/>
      <family val="1"/>
    </font>
    <font>
      <sz val="10"/>
      <name val="Times New Roman"/>
      <family val="1"/>
      <charset val="238"/>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81">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3" fillId="0" borderId="0" xfId="0" applyFont="1" applyProtection="1">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5" borderId="1" xfId="0" applyNumberFormat="1" applyFont="1" applyFill="1" applyBorder="1" applyAlignment="1" applyProtection="1">
      <alignment horizontal="left" vertical="center"/>
      <protection locked="0"/>
    </xf>
    <xf numFmtId="1"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xf>
    <xf numFmtId="1" fontId="1" fillId="5"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5" borderId="1" xfId="0" applyNumberFormat="1"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0" fontId="2" fillId="5" borderId="3" xfId="0" applyFont="1" applyFill="1" applyBorder="1" applyAlignment="1" applyProtection="1">
      <alignment horizontal="center" vertical="center"/>
      <protection locked="0"/>
    </xf>
    <xf numFmtId="0" fontId="13"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1" fontId="1" fillId="5" borderId="1" xfId="0" applyNumberFormat="1" applyFont="1" applyFill="1" applyBorder="1" applyAlignment="1" applyProtection="1">
      <alignment horizontal="left" vertical="center"/>
      <protection locked="0"/>
    </xf>
    <xf numFmtId="0" fontId="18" fillId="0" borderId="0" xfId="0" applyFont="1" applyProtection="1">
      <protection locked="0"/>
    </xf>
    <xf numFmtId="0" fontId="17" fillId="2" borderId="1" xfId="0" applyFont="1" applyFill="1" applyBorder="1" applyAlignment="1" applyProtection="1">
      <alignment horizontal="center" vertical="center"/>
      <protection locked="0"/>
    </xf>
    <xf numFmtId="0" fontId="1" fillId="0" borderId="0" xfId="0" applyFont="1" applyProtection="1">
      <protection locked="0"/>
    </xf>
    <xf numFmtId="0" fontId="1" fillId="0" borderId="1" xfId="0" applyFont="1" applyBorder="1" applyAlignment="1" applyProtection="1">
      <alignment horizontal="center" vertical="center"/>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0" borderId="0" xfId="0" applyFont="1" applyProtection="1">
      <protection locked="0"/>
    </xf>
    <xf numFmtId="0" fontId="17" fillId="3" borderId="1" xfId="0" applyFont="1" applyFill="1" applyBorder="1" applyAlignment="1" applyProtection="1">
      <alignment horizontal="left" vertical="center"/>
      <protection locked="0"/>
    </xf>
    <xf numFmtId="164" fontId="1" fillId="3" borderId="1" xfId="0" applyNumberFormat="1" applyFont="1" applyFill="1" applyBorder="1" applyAlignment="1" applyProtection="1">
      <alignment horizontal="center" vertical="center"/>
    </xf>
    <xf numFmtId="0" fontId="1" fillId="3" borderId="1" xfId="0" applyFont="1" applyFill="1" applyBorder="1" applyAlignment="1" applyProtection="1">
      <alignment horizontal="center" vertical="center"/>
    </xf>
    <xf numFmtId="0" fontId="1" fillId="0" borderId="0" xfId="0" applyFont="1" applyProtection="1">
      <protection locked="0"/>
    </xf>
    <xf numFmtId="0" fontId="1" fillId="7" borderId="0" xfId="0" applyFont="1" applyFill="1" applyBorder="1" applyAlignment="1" applyProtection="1">
      <alignment vertical="top"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0" fontId="1" fillId="0" borderId="0" xfId="0" applyFont="1" applyProtection="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1" xfId="0" applyFont="1" applyBorder="1" applyAlignment="1" applyProtection="1">
      <alignment horizontal="center" vertical="center" wrapText="1"/>
    </xf>
    <xf numFmtId="0" fontId="1" fillId="0" borderId="0" xfId="0" applyFont="1" applyFill="1" applyAlignment="1" applyProtection="1">
      <alignment vertical="center"/>
      <protection locked="0"/>
    </xf>
    <xf numFmtId="0" fontId="0" fillId="0" borderId="0" xfId="0" applyFill="1" applyAlignment="1">
      <alignment vertical="center"/>
    </xf>
    <xf numFmtId="0" fontId="15" fillId="6" borderId="0" xfId="0" applyFont="1" applyFill="1" applyAlignment="1" applyProtection="1">
      <alignment vertical="center" wrapText="1"/>
      <protection locked="0"/>
    </xf>
    <xf numFmtId="0" fontId="16" fillId="6" borderId="0" xfId="0" applyFont="1" applyFill="1" applyAlignment="1">
      <alignment vertical="center" wrapText="1"/>
    </xf>
    <xf numFmtId="0" fontId="16" fillId="0" borderId="0" xfId="0" applyFont="1" applyAlignment="1"/>
    <xf numFmtId="0" fontId="15" fillId="8" borderId="0" xfId="0" applyFont="1" applyFill="1" applyAlignment="1" applyProtection="1">
      <alignment wrapText="1"/>
      <protection locked="0"/>
    </xf>
    <xf numFmtId="0" fontId="0" fillId="8"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7"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7" fillId="7" borderId="0" xfId="0" applyFont="1" applyFill="1" applyAlignment="1" applyProtection="1">
      <alignment vertical="center"/>
      <protection locked="0"/>
    </xf>
    <xf numFmtId="0" fontId="1" fillId="0" borderId="0" xfId="0" applyFont="1" applyAlignment="1" applyProtection="1">
      <alignment vertical="center"/>
      <protection locked="0"/>
    </xf>
    <xf numFmtId="0" fontId="1" fillId="7"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7"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7"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7"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3" fillId="0" borderId="0" xfId="0" applyFont="1" applyAlignment="1" applyProtection="1">
      <alignment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7"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0" borderId="1" xfId="0" applyFont="1" applyBorder="1" applyProtection="1">
      <protection locked="0"/>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17" fillId="2" borderId="2" xfId="0" applyFont="1" applyFill="1" applyBorder="1" applyAlignment="1" applyProtection="1">
      <alignment horizontal="center" vertical="center"/>
      <protection locked="0"/>
    </xf>
    <xf numFmtId="0" fontId="17" fillId="2" borderId="6" xfId="0" applyFont="1" applyFill="1" applyBorder="1" applyAlignment="1" applyProtection="1">
      <alignment horizontal="center" vertical="center"/>
      <protection locked="0"/>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1" fillId="0" borderId="14" xfId="0" applyFont="1" applyBorder="1" applyProtection="1">
      <protection locked="0"/>
    </xf>
    <xf numFmtId="0" fontId="1" fillId="0" borderId="0" xfId="0" applyFont="1" applyProtection="1">
      <protection locked="0"/>
    </xf>
    <xf numFmtId="0" fontId="2" fillId="8" borderId="0" xfId="0" applyFont="1" applyFill="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7" borderId="14" xfId="0" applyFont="1" applyFill="1" applyBorder="1" applyAlignment="1" applyProtection="1">
      <alignment vertical="center" wrapText="1"/>
      <protection locked="0"/>
    </xf>
    <xf numFmtId="0" fontId="1" fillId="7" borderId="14" xfId="0" applyFont="1" applyFill="1" applyBorder="1" applyAlignment="1" applyProtection="1">
      <alignment vertical="top" wrapText="1"/>
      <protection locked="0"/>
    </xf>
    <xf numFmtId="0" fontId="1" fillId="7" borderId="0" xfId="0" applyFont="1" applyFill="1" applyBorder="1" applyAlignment="1" applyProtection="1">
      <alignment vertical="top" wrapText="1"/>
      <protection locked="0"/>
    </xf>
    <xf numFmtId="0" fontId="1" fillId="7" borderId="15" xfId="0" applyFont="1" applyFill="1" applyBorder="1" applyAlignment="1" applyProtection="1">
      <alignment vertical="top" wrapText="1"/>
      <protection locked="0"/>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0" fontId="9" fillId="0" borderId="0" xfId="0" applyFont="1"/>
    <xf numFmtId="0" fontId="2"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left" vertical="center"/>
      <protection locked="0"/>
    </xf>
    <xf numFmtId="1" fontId="2" fillId="5" borderId="2" xfId="0" applyNumberFormat="1" applyFont="1" applyFill="1" applyBorder="1" applyAlignment="1" applyProtection="1">
      <alignment horizontal="center" vertical="center"/>
      <protection locked="0"/>
    </xf>
    <xf numFmtId="1" fontId="2" fillId="5" borderId="5" xfId="0" applyNumberFormat="1" applyFont="1" applyFill="1" applyBorder="1" applyAlignment="1" applyProtection="1">
      <alignment horizontal="center" vertical="center"/>
      <protection locked="0"/>
    </xf>
    <xf numFmtId="1" fontId="2" fillId="5" borderId="6" xfId="0" applyNumberFormat="1" applyFont="1" applyFill="1" applyBorder="1" applyAlignment="1" applyProtection="1">
      <alignment horizontal="center"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2" fillId="5" borderId="2" xfId="0" applyFont="1" applyFill="1" applyBorder="1" applyAlignment="1" applyProtection="1">
      <alignment horizontal="left" vertical="center" wrapText="1"/>
    </xf>
    <xf numFmtId="0" fontId="2" fillId="5" borderId="5" xfId="0" applyFont="1" applyFill="1" applyBorder="1" applyAlignment="1" applyProtection="1">
      <alignment horizontal="left" vertical="center" wrapText="1"/>
    </xf>
    <xf numFmtId="0" fontId="2" fillId="5" borderId="6" xfId="0" applyFont="1" applyFill="1" applyBorder="1" applyAlignment="1" applyProtection="1">
      <alignment horizontal="left" vertical="center" wrapText="1"/>
    </xf>
    <xf numFmtId="1" fontId="1" fillId="5" borderId="2" xfId="0" applyNumberFormat="1" applyFont="1" applyFill="1" applyBorder="1" applyAlignment="1" applyProtection="1">
      <alignment horizontal="left" vertical="center" wrapText="1"/>
      <protection locked="0"/>
    </xf>
    <xf numFmtId="1" fontId="1" fillId="5" borderId="5" xfId="0" applyNumberFormat="1" applyFont="1" applyFill="1" applyBorder="1" applyAlignment="1" applyProtection="1">
      <alignment horizontal="left" vertical="center"/>
      <protection locked="0"/>
    </xf>
    <xf numFmtId="1" fontId="1" fillId="5" borderId="6" xfId="0" applyNumberFormat="1" applyFont="1" applyFill="1" applyBorder="1" applyAlignment="1" applyProtection="1">
      <alignment horizontal="left" vertical="center"/>
      <protection locked="0"/>
    </xf>
    <xf numFmtId="0" fontId="2" fillId="5" borderId="9" xfId="0" applyFont="1" applyFill="1" applyBorder="1" applyAlignment="1" applyProtection="1">
      <alignment horizontal="left" vertical="center" wrapText="1"/>
    </xf>
    <xf numFmtId="0" fontId="2" fillId="5" borderId="4" xfId="0" applyFont="1" applyFill="1" applyBorder="1" applyAlignment="1" applyProtection="1">
      <alignment horizontal="left" vertical="center" wrapText="1"/>
    </xf>
    <xf numFmtId="0" fontId="2" fillId="5" borderId="1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7"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2" fontId="1" fillId="5" borderId="9" xfId="0" applyNumberFormat="1" applyFont="1" applyFill="1" applyBorder="1" applyAlignment="1" applyProtection="1">
      <alignment horizontal="center" vertical="center"/>
    </xf>
    <xf numFmtId="2" fontId="1" fillId="5" borderId="4" xfId="0" applyNumberFormat="1" applyFont="1" applyFill="1" applyBorder="1" applyAlignment="1" applyProtection="1">
      <alignment horizontal="center" vertical="center"/>
    </xf>
    <xf numFmtId="2" fontId="1" fillId="5" borderId="10" xfId="0" applyNumberFormat="1" applyFont="1" applyFill="1" applyBorder="1" applyAlignment="1" applyProtection="1">
      <alignment horizontal="center" vertical="center"/>
    </xf>
    <xf numFmtId="2" fontId="1" fillId="5" borderId="11" xfId="0" applyNumberFormat="1" applyFont="1" applyFill="1" applyBorder="1" applyAlignment="1" applyProtection="1">
      <alignment horizontal="center" vertical="center"/>
    </xf>
    <xf numFmtId="2" fontId="1" fillId="5" borderId="7" xfId="0" applyNumberFormat="1" applyFont="1" applyFill="1" applyBorder="1" applyAlignment="1" applyProtection="1">
      <alignment horizontal="center" vertical="center"/>
    </xf>
    <xf numFmtId="2" fontId="1" fillId="5" borderId="8" xfId="0" applyNumberFormat="1" applyFont="1" applyFill="1" applyBorder="1" applyAlignment="1" applyProtection="1">
      <alignment horizontal="center" vertical="center"/>
    </xf>
    <xf numFmtId="1" fontId="2" fillId="5" borderId="2" xfId="0" applyNumberFormat="1" applyFont="1" applyFill="1" applyBorder="1" applyAlignment="1" applyProtection="1">
      <alignment horizontal="center" vertical="center"/>
    </xf>
    <xf numFmtId="1" fontId="2" fillId="5" borderId="5" xfId="0" applyNumberFormat="1" applyFont="1" applyFill="1" applyBorder="1" applyAlignment="1" applyProtection="1">
      <alignment horizontal="center" vertical="center"/>
    </xf>
    <xf numFmtId="1" fontId="2" fillId="5" borderId="6" xfId="0" applyNumberFormat="1" applyFont="1" applyFill="1" applyBorder="1" applyAlignment="1" applyProtection="1">
      <alignment horizontal="center" vertical="center"/>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2"/>
  <sheetViews>
    <sheetView tabSelected="1" showWhiteSpace="0" view="pageLayout" zoomScaleNormal="100" workbookViewId="0">
      <selection activeCell="A7" sqref="A7:K7"/>
    </sheetView>
  </sheetViews>
  <sheetFormatPr defaultRowHeight="12.75" x14ac:dyDescent="0.2"/>
  <cols>
    <col min="1" max="1" width="9.28515625" style="1" customWidth="1"/>
    <col min="2" max="2" width="7.140625" style="1" customWidth="1"/>
    <col min="3" max="3" width="7.28515625" style="1" customWidth="1"/>
    <col min="4" max="5" width="4.7109375" style="1" customWidth="1"/>
    <col min="6" max="6" width="4.5703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5703125" style="1" customWidth="1"/>
    <col min="14" max="18" width="6" style="1" customWidth="1"/>
    <col min="19" max="19" width="6.140625" style="1" customWidth="1"/>
    <col min="20" max="20" width="9.28515625" style="1" customWidth="1"/>
    <col min="21" max="26" width="9.140625" style="1"/>
    <col min="27" max="27" width="10.28515625" style="1" customWidth="1"/>
    <col min="28" max="16384" width="9.140625" style="1"/>
  </cols>
  <sheetData>
    <row r="1" spans="1:26" ht="15.75" customHeight="1" x14ac:dyDescent="0.2">
      <c r="A1" s="143" t="s">
        <v>92</v>
      </c>
      <c r="B1" s="143"/>
      <c r="C1" s="143"/>
      <c r="D1" s="143"/>
      <c r="E1" s="143"/>
      <c r="F1" s="143"/>
      <c r="G1" s="143"/>
      <c r="H1" s="143"/>
      <c r="I1" s="143"/>
      <c r="J1" s="143"/>
      <c r="K1" s="143"/>
      <c r="M1" s="154" t="s">
        <v>19</v>
      </c>
      <c r="N1" s="154"/>
      <c r="O1" s="154"/>
      <c r="P1" s="154"/>
      <c r="Q1" s="154"/>
      <c r="R1" s="154"/>
      <c r="S1" s="154"/>
      <c r="T1" s="154"/>
    </row>
    <row r="2" spans="1:26" ht="6.75" customHeight="1" x14ac:dyDescent="0.2">
      <c r="A2" s="143"/>
      <c r="B2" s="143"/>
      <c r="C2" s="143"/>
      <c r="D2" s="143"/>
      <c r="E2" s="143"/>
      <c r="F2" s="143"/>
      <c r="G2" s="143"/>
      <c r="H2" s="143"/>
      <c r="I2" s="143"/>
      <c r="J2" s="143"/>
      <c r="K2" s="143"/>
    </row>
    <row r="3" spans="1:26" ht="45.75" customHeight="1" x14ac:dyDescent="0.2">
      <c r="A3" s="152" t="s">
        <v>0</v>
      </c>
      <c r="B3" s="152"/>
      <c r="C3" s="152"/>
      <c r="D3" s="152"/>
      <c r="E3" s="152"/>
      <c r="F3" s="152"/>
      <c r="G3" s="152"/>
      <c r="H3" s="152"/>
      <c r="I3" s="152"/>
      <c r="J3" s="152"/>
      <c r="K3" s="152"/>
      <c r="M3" s="158"/>
      <c r="N3" s="159"/>
      <c r="O3" s="135" t="s">
        <v>35</v>
      </c>
      <c r="P3" s="136"/>
      <c r="Q3" s="137"/>
      <c r="R3" s="135" t="s">
        <v>36</v>
      </c>
      <c r="S3" s="136"/>
      <c r="T3" s="137"/>
      <c r="U3" s="227" t="str">
        <f>IF(O4&gt;=12,"Corect","Trebuie alocate cel puțin 12 de ore pe săptămână")</f>
        <v>Corect</v>
      </c>
      <c r="V3" s="228"/>
      <c r="W3" s="228"/>
      <c r="X3" s="228"/>
    </row>
    <row r="4" spans="1:26" ht="17.25" customHeight="1" x14ac:dyDescent="0.2">
      <c r="A4" s="155" t="s">
        <v>98</v>
      </c>
      <c r="B4" s="155"/>
      <c r="C4" s="155"/>
      <c r="D4" s="155"/>
      <c r="E4" s="155"/>
      <c r="F4" s="155"/>
      <c r="G4" s="155"/>
      <c r="H4" s="155"/>
      <c r="I4" s="155"/>
      <c r="J4" s="155"/>
      <c r="K4" s="155"/>
      <c r="M4" s="148" t="s">
        <v>14</v>
      </c>
      <c r="N4" s="149"/>
      <c r="O4" s="145">
        <v>14</v>
      </c>
      <c r="P4" s="146"/>
      <c r="Q4" s="147"/>
      <c r="R4" s="145">
        <v>14</v>
      </c>
      <c r="S4" s="146"/>
      <c r="T4" s="147"/>
      <c r="U4" s="227" t="str">
        <f>IF(R4&gt;=12,"Corect","Trebuie alocate cel puțin 12 de ore pe săptămână")</f>
        <v>Corect</v>
      </c>
      <c r="V4" s="228"/>
      <c r="W4" s="228"/>
      <c r="X4" s="228"/>
    </row>
    <row r="5" spans="1:26" ht="16.5" customHeight="1" x14ac:dyDescent="0.2">
      <c r="A5" s="155"/>
      <c r="B5" s="155"/>
      <c r="C5" s="155"/>
      <c r="D5" s="155"/>
      <c r="E5" s="155"/>
      <c r="F5" s="155"/>
      <c r="G5" s="155"/>
      <c r="H5" s="155"/>
      <c r="I5" s="155"/>
      <c r="J5" s="155"/>
      <c r="K5" s="155"/>
      <c r="M5" s="148" t="s">
        <v>15</v>
      </c>
      <c r="N5" s="149"/>
      <c r="O5" s="145">
        <v>14</v>
      </c>
      <c r="P5" s="146"/>
      <c r="Q5" s="147"/>
      <c r="R5" s="145">
        <v>14</v>
      </c>
      <c r="S5" s="146"/>
      <c r="T5" s="147"/>
      <c r="U5" s="227" t="str">
        <f>IF(R5&gt;=12,"Corect","Trebuie alocate cel puțin 12 de ore pe săptămână")</f>
        <v>Corect</v>
      </c>
      <c r="V5" s="228"/>
      <c r="W5" s="228"/>
      <c r="X5" s="228"/>
    </row>
    <row r="6" spans="1:26" ht="15" customHeight="1" x14ac:dyDescent="0.2">
      <c r="A6" s="144" t="s">
        <v>99</v>
      </c>
      <c r="B6" s="144"/>
      <c r="C6" s="144"/>
      <c r="D6" s="144"/>
      <c r="E6" s="144"/>
      <c r="F6" s="144"/>
      <c r="G6" s="144"/>
      <c r="H6" s="144"/>
      <c r="I6" s="144"/>
      <c r="J6" s="144"/>
      <c r="K6" s="144"/>
      <c r="M6" s="150"/>
      <c r="N6" s="150"/>
      <c r="O6" s="130"/>
      <c r="P6" s="130"/>
      <c r="Q6" s="130"/>
      <c r="R6" s="130"/>
      <c r="S6" s="130"/>
      <c r="T6" s="130"/>
      <c r="U6" s="227" t="str">
        <f>IF(O5&gt;=12,"Corect","Trebuie alocate cel puțin 12 de ore pe săptămână")</f>
        <v>Corect</v>
      </c>
      <c r="V6" s="228"/>
      <c r="W6" s="228"/>
      <c r="X6" s="228"/>
    </row>
    <row r="7" spans="1:26" ht="18" customHeight="1" x14ac:dyDescent="0.2">
      <c r="A7" s="151" t="s">
        <v>218</v>
      </c>
      <c r="B7" s="151"/>
      <c r="C7" s="151"/>
      <c r="D7" s="151"/>
      <c r="E7" s="151"/>
      <c r="F7" s="151"/>
      <c r="G7" s="151"/>
      <c r="H7" s="151"/>
      <c r="I7" s="151"/>
      <c r="J7" s="151"/>
      <c r="K7" s="151"/>
    </row>
    <row r="8" spans="1:26" ht="18.75" customHeight="1" x14ac:dyDescent="0.2">
      <c r="A8" s="132" t="s">
        <v>100</v>
      </c>
      <c r="B8" s="132"/>
      <c r="C8" s="132"/>
      <c r="D8" s="132"/>
      <c r="E8" s="132"/>
      <c r="F8" s="132"/>
      <c r="G8" s="132"/>
      <c r="H8" s="132"/>
      <c r="I8" s="132"/>
      <c r="J8" s="132"/>
      <c r="K8" s="132"/>
      <c r="M8" s="131" t="s">
        <v>86</v>
      </c>
      <c r="N8" s="131"/>
      <c r="O8" s="131"/>
      <c r="P8" s="131"/>
      <c r="Q8" s="131"/>
      <c r="R8" s="131"/>
      <c r="S8" s="131"/>
      <c r="T8" s="131"/>
    </row>
    <row r="9" spans="1:26" ht="15" customHeight="1" x14ac:dyDescent="0.2">
      <c r="A9" s="141" t="s">
        <v>93</v>
      </c>
      <c r="B9" s="141"/>
      <c r="C9" s="141"/>
      <c r="D9" s="141"/>
      <c r="E9" s="141"/>
      <c r="F9" s="141"/>
      <c r="G9" s="141"/>
      <c r="H9" s="141"/>
      <c r="I9" s="141"/>
      <c r="J9" s="141"/>
      <c r="K9" s="141"/>
      <c r="M9" s="131"/>
      <c r="N9" s="131"/>
      <c r="O9" s="131"/>
      <c r="P9" s="131"/>
      <c r="Q9" s="131"/>
      <c r="R9" s="131"/>
      <c r="S9" s="131"/>
      <c r="T9" s="131"/>
    </row>
    <row r="10" spans="1:26" ht="16.5" customHeight="1" x14ac:dyDescent="0.2">
      <c r="A10" s="141" t="s">
        <v>59</v>
      </c>
      <c r="B10" s="141"/>
      <c r="C10" s="141"/>
      <c r="D10" s="141"/>
      <c r="E10" s="141"/>
      <c r="F10" s="141"/>
      <c r="G10" s="141"/>
      <c r="H10" s="141"/>
      <c r="I10" s="141"/>
      <c r="J10" s="141"/>
      <c r="K10" s="141"/>
      <c r="M10" s="131"/>
      <c r="N10" s="131"/>
      <c r="O10" s="131"/>
      <c r="P10" s="131"/>
      <c r="Q10" s="131"/>
      <c r="R10" s="131"/>
      <c r="S10" s="131"/>
      <c r="T10" s="131"/>
    </row>
    <row r="11" spans="1:26" x14ac:dyDescent="0.2">
      <c r="A11" s="141" t="s">
        <v>17</v>
      </c>
      <c r="B11" s="141"/>
      <c r="C11" s="141"/>
      <c r="D11" s="141"/>
      <c r="E11" s="141"/>
      <c r="F11" s="141"/>
      <c r="G11" s="141"/>
      <c r="H11" s="141"/>
      <c r="I11" s="141"/>
      <c r="J11" s="141"/>
      <c r="K11" s="141"/>
      <c r="M11" s="131"/>
      <c r="N11" s="131"/>
      <c r="O11" s="131"/>
      <c r="P11" s="131"/>
      <c r="Q11" s="131"/>
      <c r="R11" s="131"/>
      <c r="S11" s="131"/>
      <c r="T11" s="131"/>
      <c r="U11" s="91" t="s">
        <v>90</v>
      </c>
      <c r="V11" s="92"/>
      <c r="W11" s="92"/>
      <c r="X11" s="93"/>
      <c r="Y11" s="93"/>
      <c r="Z11" s="93"/>
    </row>
    <row r="12" spans="1:26" ht="10.5" customHeight="1" x14ac:dyDescent="0.2">
      <c r="A12" s="141"/>
      <c r="B12" s="141"/>
      <c r="C12" s="141"/>
      <c r="D12" s="141"/>
      <c r="E12" s="141"/>
      <c r="F12" s="141"/>
      <c r="G12" s="141"/>
      <c r="H12" s="141"/>
      <c r="I12" s="141"/>
      <c r="J12" s="141"/>
      <c r="K12" s="141"/>
      <c r="M12" s="2"/>
      <c r="N12" s="2"/>
      <c r="O12" s="2"/>
      <c r="P12" s="2"/>
      <c r="Q12" s="2"/>
      <c r="R12" s="2"/>
      <c r="U12" s="92"/>
      <c r="V12" s="92"/>
      <c r="W12" s="92"/>
      <c r="X12" s="93"/>
      <c r="Y12" s="93"/>
      <c r="Z12" s="93"/>
    </row>
    <row r="13" spans="1:26" x14ac:dyDescent="0.2">
      <c r="A13" s="139" t="s">
        <v>60</v>
      </c>
      <c r="B13" s="139"/>
      <c r="C13" s="139"/>
      <c r="D13" s="139"/>
      <c r="E13" s="139"/>
      <c r="F13" s="139"/>
      <c r="G13" s="139"/>
      <c r="H13" s="139"/>
      <c r="I13" s="139"/>
      <c r="J13" s="139"/>
      <c r="K13" s="139"/>
      <c r="M13" s="161" t="s">
        <v>20</v>
      </c>
      <c r="N13" s="161"/>
      <c r="O13" s="161"/>
      <c r="P13" s="161"/>
      <c r="Q13" s="161"/>
      <c r="R13" s="161"/>
      <c r="S13" s="161"/>
      <c r="T13" s="161"/>
      <c r="U13" s="92"/>
      <c r="V13" s="92"/>
      <c r="W13" s="92"/>
      <c r="X13" s="93"/>
      <c r="Y13" s="93"/>
      <c r="Z13" s="93"/>
    </row>
    <row r="14" spans="1:26" ht="12.75" customHeight="1" x14ac:dyDescent="0.2">
      <c r="A14" s="139" t="s">
        <v>101</v>
      </c>
      <c r="B14" s="139"/>
      <c r="C14" s="139"/>
      <c r="D14" s="139"/>
      <c r="E14" s="139"/>
      <c r="F14" s="139"/>
      <c r="G14" s="139"/>
      <c r="H14" s="139"/>
      <c r="I14" s="139"/>
      <c r="J14" s="139"/>
      <c r="K14" s="139"/>
      <c r="M14" s="142" t="s">
        <v>103</v>
      </c>
      <c r="N14" s="142"/>
      <c r="O14" s="142"/>
      <c r="P14" s="142"/>
      <c r="Q14" s="142"/>
      <c r="R14" s="142"/>
      <c r="S14" s="142"/>
      <c r="T14" s="142"/>
      <c r="U14" s="92"/>
      <c r="V14" s="92"/>
      <c r="W14" s="92"/>
      <c r="X14" s="93"/>
      <c r="Y14" s="93"/>
      <c r="Z14" s="93"/>
    </row>
    <row r="15" spans="1:26" ht="12.75" customHeight="1" x14ac:dyDescent="0.2">
      <c r="A15" s="132" t="s">
        <v>102</v>
      </c>
      <c r="B15" s="132"/>
      <c r="C15" s="132"/>
      <c r="D15" s="132"/>
      <c r="E15" s="132"/>
      <c r="F15" s="132"/>
      <c r="G15" s="132"/>
      <c r="H15" s="132"/>
      <c r="I15" s="132"/>
      <c r="J15" s="132"/>
      <c r="K15" s="132"/>
      <c r="M15" s="142" t="s">
        <v>104</v>
      </c>
      <c r="N15" s="142"/>
      <c r="O15" s="142"/>
      <c r="P15" s="142"/>
      <c r="Q15" s="142"/>
      <c r="R15" s="142"/>
      <c r="S15" s="142"/>
      <c r="T15" s="142"/>
    </row>
    <row r="16" spans="1:26" ht="12.75" customHeight="1" x14ac:dyDescent="0.2">
      <c r="A16" s="140" t="s">
        <v>168</v>
      </c>
      <c r="B16" s="140"/>
      <c r="C16" s="140"/>
      <c r="D16" s="140"/>
      <c r="E16" s="140"/>
      <c r="F16" s="140"/>
      <c r="G16" s="140"/>
      <c r="H16" s="140"/>
      <c r="I16" s="140"/>
      <c r="J16" s="140"/>
      <c r="K16" s="140"/>
      <c r="M16" s="142" t="s">
        <v>105</v>
      </c>
      <c r="N16" s="142"/>
      <c r="O16" s="142"/>
      <c r="P16" s="142"/>
      <c r="Q16" s="142"/>
      <c r="R16" s="142"/>
      <c r="S16" s="142"/>
      <c r="T16" s="142"/>
    </row>
    <row r="17" spans="1:27" ht="12.75" customHeight="1" x14ac:dyDescent="0.2">
      <c r="A17" s="141" t="s">
        <v>1</v>
      </c>
      <c r="B17" s="141"/>
      <c r="C17" s="141"/>
      <c r="D17" s="141"/>
      <c r="E17" s="141"/>
      <c r="F17" s="141"/>
      <c r="G17" s="141"/>
      <c r="H17" s="141"/>
      <c r="I17" s="141"/>
      <c r="J17" s="141"/>
      <c r="K17" s="141"/>
      <c r="M17" s="160"/>
      <c r="N17" s="160"/>
      <c r="O17" s="160"/>
      <c r="P17" s="160"/>
      <c r="Q17" s="160"/>
      <c r="R17" s="160"/>
      <c r="S17" s="160"/>
      <c r="T17" s="160"/>
      <c r="U17" s="232" t="s">
        <v>87</v>
      </c>
      <c r="V17" s="232"/>
      <c r="W17" s="232"/>
      <c r="X17" s="232"/>
      <c r="Y17" s="232"/>
      <c r="Z17" s="232"/>
    </row>
    <row r="18" spans="1:27" ht="14.25" customHeight="1" x14ac:dyDescent="0.2">
      <c r="A18" s="141" t="s">
        <v>61</v>
      </c>
      <c r="B18" s="141"/>
      <c r="C18" s="141"/>
      <c r="D18" s="141"/>
      <c r="E18" s="141"/>
      <c r="F18" s="141"/>
      <c r="G18" s="141"/>
      <c r="H18" s="141"/>
      <c r="I18" s="141"/>
      <c r="J18" s="141"/>
      <c r="K18" s="141"/>
      <c r="M18" s="153"/>
      <c r="N18" s="153"/>
      <c r="O18" s="153"/>
      <c r="P18" s="153"/>
      <c r="Q18" s="153"/>
      <c r="R18" s="153"/>
      <c r="S18" s="153"/>
      <c r="T18" s="153"/>
      <c r="U18" s="232"/>
      <c r="V18" s="232"/>
      <c r="W18" s="232"/>
      <c r="X18" s="232"/>
      <c r="Y18" s="232"/>
      <c r="Z18" s="232"/>
      <c r="AA18" s="53"/>
    </row>
    <row r="19" spans="1:27" x14ac:dyDescent="0.2">
      <c r="A19" s="157" t="s">
        <v>167</v>
      </c>
      <c r="B19" s="157"/>
      <c r="C19" s="157"/>
      <c r="D19" s="157"/>
      <c r="E19" s="157"/>
      <c r="F19" s="157"/>
      <c r="G19" s="157"/>
      <c r="H19" s="157"/>
      <c r="I19" s="157"/>
      <c r="J19" s="157"/>
      <c r="K19" s="157"/>
      <c r="M19" s="153"/>
      <c r="N19" s="153"/>
      <c r="O19" s="153"/>
      <c r="P19" s="153"/>
      <c r="Q19" s="153"/>
      <c r="R19" s="153"/>
      <c r="S19" s="153"/>
      <c r="T19" s="153"/>
      <c r="U19" s="232"/>
      <c r="V19" s="232"/>
      <c r="W19" s="232"/>
      <c r="X19" s="232"/>
      <c r="Y19" s="232"/>
      <c r="Z19" s="232"/>
    </row>
    <row r="20" spans="1:27" ht="7.5" customHeight="1" x14ac:dyDescent="0.2">
      <c r="A20" s="131" t="s">
        <v>67</v>
      </c>
      <c r="B20" s="131"/>
      <c r="C20" s="131"/>
      <c r="D20" s="131"/>
      <c r="E20" s="131"/>
      <c r="F20" s="131"/>
      <c r="G20" s="131"/>
      <c r="H20" s="131"/>
      <c r="I20" s="131"/>
      <c r="J20" s="131"/>
      <c r="K20" s="131"/>
      <c r="M20" s="2"/>
      <c r="N20" s="2"/>
      <c r="O20" s="2"/>
      <c r="P20" s="2"/>
      <c r="Q20" s="2"/>
      <c r="R20" s="2"/>
    </row>
    <row r="21" spans="1:27" ht="15" customHeight="1" x14ac:dyDescent="0.2">
      <c r="A21" s="131"/>
      <c r="B21" s="131"/>
      <c r="C21" s="131"/>
      <c r="D21" s="131"/>
      <c r="E21" s="131"/>
      <c r="F21" s="131"/>
      <c r="G21" s="131"/>
      <c r="H21" s="131"/>
      <c r="I21" s="131"/>
      <c r="J21" s="131"/>
      <c r="K21" s="131"/>
      <c r="M21" s="134" t="s">
        <v>94</v>
      </c>
      <c r="N21" s="134"/>
      <c r="O21" s="134"/>
      <c r="P21" s="134"/>
      <c r="Q21" s="134"/>
      <c r="R21" s="134"/>
      <c r="S21" s="134"/>
      <c r="T21" s="134"/>
    </row>
    <row r="22" spans="1:27" ht="15" customHeight="1" x14ac:dyDescent="0.2">
      <c r="A22" s="131"/>
      <c r="B22" s="131"/>
      <c r="C22" s="131"/>
      <c r="D22" s="131"/>
      <c r="E22" s="131"/>
      <c r="F22" s="131"/>
      <c r="G22" s="131"/>
      <c r="H22" s="131"/>
      <c r="I22" s="131"/>
      <c r="J22" s="131"/>
      <c r="K22" s="131"/>
      <c r="M22" s="134"/>
      <c r="N22" s="134"/>
      <c r="O22" s="134"/>
      <c r="P22" s="134"/>
      <c r="Q22" s="134"/>
      <c r="R22" s="134"/>
      <c r="S22" s="134"/>
      <c r="T22" s="134"/>
      <c r="U22" s="94" t="s">
        <v>91</v>
      </c>
      <c r="V22" s="95"/>
      <c r="W22" s="95"/>
      <c r="X22" s="95"/>
      <c r="Y22" s="95"/>
      <c r="Z22" s="95"/>
      <c r="AA22" s="96"/>
    </row>
    <row r="23" spans="1:27" ht="20.25" customHeight="1" x14ac:dyDescent="0.2">
      <c r="A23" s="131"/>
      <c r="B23" s="131"/>
      <c r="C23" s="131"/>
      <c r="D23" s="131"/>
      <c r="E23" s="131"/>
      <c r="F23" s="131"/>
      <c r="G23" s="131"/>
      <c r="H23" s="131"/>
      <c r="I23" s="131"/>
      <c r="J23" s="131"/>
      <c r="K23" s="131"/>
      <c r="M23" s="134"/>
      <c r="N23" s="134"/>
      <c r="O23" s="134"/>
      <c r="P23" s="134"/>
      <c r="Q23" s="134"/>
      <c r="R23" s="134"/>
      <c r="S23" s="134"/>
      <c r="T23" s="134"/>
      <c r="U23" s="96"/>
      <c r="V23" s="96"/>
      <c r="W23" s="96"/>
      <c r="X23" s="96"/>
      <c r="Y23" s="96"/>
      <c r="Z23" s="96"/>
      <c r="AA23" s="96"/>
    </row>
    <row r="24" spans="1:27" ht="10.5" customHeight="1" x14ac:dyDescent="0.2">
      <c r="A24" s="2"/>
      <c r="B24" s="2"/>
      <c r="C24" s="2"/>
      <c r="D24" s="2"/>
      <c r="E24" s="2"/>
      <c r="F24" s="2"/>
      <c r="G24" s="2"/>
      <c r="H24" s="2"/>
      <c r="I24" s="2"/>
      <c r="J24" s="2"/>
      <c r="K24" s="2"/>
      <c r="M24" s="3"/>
      <c r="N24" s="3"/>
      <c r="O24" s="3"/>
      <c r="P24" s="3"/>
      <c r="Q24" s="3"/>
      <c r="R24" s="3"/>
      <c r="U24" s="96"/>
      <c r="V24" s="96"/>
      <c r="W24" s="96"/>
      <c r="X24" s="96"/>
      <c r="Y24" s="96"/>
      <c r="Z24" s="96"/>
      <c r="AA24" s="96"/>
    </row>
    <row r="25" spans="1:27" x14ac:dyDescent="0.2">
      <c r="A25" s="138" t="s">
        <v>16</v>
      </c>
      <c r="B25" s="138"/>
      <c r="C25" s="138"/>
      <c r="D25" s="138"/>
      <c r="E25" s="138"/>
      <c r="F25" s="138"/>
      <c r="G25" s="138"/>
      <c r="M25" s="133" t="s">
        <v>169</v>
      </c>
      <c r="N25" s="133"/>
      <c r="O25" s="133"/>
      <c r="P25" s="133"/>
      <c r="Q25" s="133"/>
      <c r="R25" s="133"/>
      <c r="S25" s="133"/>
      <c r="T25" s="133"/>
      <c r="U25" s="96"/>
      <c r="V25" s="96"/>
      <c r="W25" s="96"/>
      <c r="X25" s="96"/>
      <c r="Y25" s="96"/>
      <c r="Z25" s="96"/>
      <c r="AA25" s="96"/>
    </row>
    <row r="26" spans="1:27" ht="26.25" customHeight="1" x14ac:dyDescent="0.2">
      <c r="A26" s="4"/>
      <c r="B26" s="135" t="s">
        <v>2</v>
      </c>
      <c r="C26" s="137"/>
      <c r="D26" s="135" t="s">
        <v>3</v>
      </c>
      <c r="E26" s="136"/>
      <c r="F26" s="137"/>
      <c r="G26" s="119" t="s">
        <v>18</v>
      </c>
      <c r="H26" s="119" t="s">
        <v>10</v>
      </c>
      <c r="I26" s="135" t="s">
        <v>4</v>
      </c>
      <c r="J26" s="136"/>
      <c r="K26" s="137"/>
      <c r="M26" s="133"/>
      <c r="N26" s="133"/>
      <c r="O26" s="133"/>
      <c r="P26" s="133"/>
      <c r="Q26" s="133"/>
      <c r="R26" s="133"/>
      <c r="S26" s="133"/>
      <c r="T26" s="133"/>
    </row>
    <row r="27" spans="1:27" ht="14.25" customHeight="1" x14ac:dyDescent="0.2">
      <c r="A27" s="4"/>
      <c r="B27" s="5" t="s">
        <v>5</v>
      </c>
      <c r="C27" s="5" t="s">
        <v>6</v>
      </c>
      <c r="D27" s="5" t="s">
        <v>7</v>
      </c>
      <c r="E27" s="5" t="s">
        <v>8</v>
      </c>
      <c r="F27" s="5" t="s">
        <v>9</v>
      </c>
      <c r="G27" s="107"/>
      <c r="H27" s="107"/>
      <c r="I27" s="5" t="s">
        <v>11</v>
      </c>
      <c r="J27" s="5" t="s">
        <v>12</v>
      </c>
      <c r="K27" s="5" t="s">
        <v>13</v>
      </c>
      <c r="M27" s="133"/>
      <c r="N27" s="133"/>
      <c r="O27" s="133"/>
      <c r="P27" s="133"/>
      <c r="Q27" s="133"/>
      <c r="R27" s="133"/>
      <c r="S27" s="133"/>
      <c r="T27" s="133"/>
    </row>
    <row r="28" spans="1:27" ht="17.25" customHeight="1" x14ac:dyDescent="0.2">
      <c r="A28" s="6" t="s">
        <v>14</v>
      </c>
      <c r="B28" s="7">
        <v>14</v>
      </c>
      <c r="C28" s="7">
        <v>14</v>
      </c>
      <c r="D28" s="24">
        <v>3</v>
      </c>
      <c r="E28" s="24">
        <v>3</v>
      </c>
      <c r="F28" s="24">
        <v>2</v>
      </c>
      <c r="G28" s="24"/>
      <c r="H28" s="42"/>
      <c r="I28" s="24">
        <v>3</v>
      </c>
      <c r="J28" s="24">
        <v>1</v>
      </c>
      <c r="K28" s="24">
        <v>12</v>
      </c>
      <c r="M28" s="133"/>
      <c r="N28" s="133"/>
      <c r="O28" s="133"/>
      <c r="P28" s="133"/>
      <c r="Q28" s="133"/>
      <c r="R28" s="133"/>
      <c r="S28" s="133"/>
      <c r="T28" s="133"/>
      <c r="U28" s="229" t="str">
        <f>IF(SUM(B28:K28)=52,"Corect","Suma trebuie să fie 52")</f>
        <v>Corect</v>
      </c>
      <c r="V28" s="229"/>
    </row>
    <row r="29" spans="1:27" ht="15" customHeight="1" x14ac:dyDescent="0.2">
      <c r="A29" s="6" t="s">
        <v>15</v>
      </c>
      <c r="B29" s="7">
        <v>14</v>
      </c>
      <c r="C29" s="7">
        <v>14</v>
      </c>
      <c r="D29" s="24">
        <v>3</v>
      </c>
      <c r="E29" s="24">
        <v>3</v>
      </c>
      <c r="F29" s="24">
        <v>2</v>
      </c>
      <c r="G29" s="24"/>
      <c r="H29" s="24"/>
      <c r="I29" s="24">
        <v>3</v>
      </c>
      <c r="J29" s="24">
        <v>1</v>
      </c>
      <c r="K29" s="24">
        <v>12</v>
      </c>
      <c r="M29" s="133"/>
      <c r="N29" s="133"/>
      <c r="O29" s="133"/>
      <c r="P29" s="133"/>
      <c r="Q29" s="133"/>
      <c r="R29" s="133"/>
      <c r="S29" s="133"/>
      <c r="T29" s="133"/>
      <c r="U29" s="229" t="str">
        <f>IF(SUM(B29:K29)=52,"Corect","Suma trebuie să fie 52")</f>
        <v>Corect</v>
      </c>
      <c r="V29" s="229"/>
    </row>
    <row r="30" spans="1:27" ht="15.75" customHeight="1" x14ac:dyDescent="0.2">
      <c r="A30" s="35"/>
      <c r="B30" s="33"/>
      <c r="C30" s="33"/>
      <c r="D30" s="33"/>
      <c r="E30" s="33"/>
      <c r="F30" s="33"/>
      <c r="G30" s="33"/>
      <c r="H30" s="33"/>
      <c r="I30" s="33"/>
      <c r="J30" s="33"/>
      <c r="K30" s="36"/>
      <c r="M30" s="133"/>
      <c r="N30" s="133"/>
      <c r="O30" s="133"/>
      <c r="P30" s="133"/>
      <c r="Q30" s="133"/>
      <c r="R30" s="133"/>
      <c r="S30" s="133"/>
      <c r="T30" s="133"/>
    </row>
    <row r="31" spans="1:27" ht="21" customHeight="1" x14ac:dyDescent="0.2">
      <c r="A31" s="34"/>
      <c r="B31" s="34"/>
      <c r="C31" s="34"/>
      <c r="D31" s="34"/>
      <c r="E31" s="34"/>
      <c r="F31" s="34"/>
      <c r="G31" s="34"/>
      <c r="M31" s="133"/>
      <c r="N31" s="133"/>
      <c r="O31" s="133"/>
      <c r="P31" s="133"/>
      <c r="Q31" s="133"/>
      <c r="R31" s="133"/>
      <c r="S31" s="133"/>
      <c r="T31" s="133"/>
    </row>
    <row r="32" spans="1:27" ht="15" customHeight="1" x14ac:dyDescent="0.2">
      <c r="B32" s="2"/>
      <c r="C32" s="2"/>
      <c r="D32" s="2"/>
      <c r="E32" s="2"/>
      <c r="F32" s="2"/>
      <c r="G32" s="2"/>
      <c r="M32" s="8"/>
      <c r="N32" s="8"/>
      <c r="O32" s="8"/>
      <c r="P32" s="8"/>
      <c r="Q32" s="8"/>
      <c r="R32" s="8"/>
      <c r="S32" s="8"/>
    </row>
    <row r="33" spans="1:23" x14ac:dyDescent="0.2">
      <c r="B33" s="8"/>
      <c r="C33" s="8"/>
      <c r="D33" s="8"/>
      <c r="E33" s="8"/>
      <c r="F33" s="8"/>
      <c r="G33" s="8"/>
      <c r="M33" s="8"/>
      <c r="N33" s="8"/>
      <c r="O33" s="8"/>
      <c r="P33" s="8"/>
      <c r="Q33" s="8"/>
      <c r="R33" s="8"/>
      <c r="S33" s="8"/>
    </row>
    <row r="35" spans="1:23" ht="16.5" customHeight="1" x14ac:dyDescent="0.2">
      <c r="A35" s="156" t="s">
        <v>21</v>
      </c>
      <c r="B35" s="101"/>
      <c r="C35" s="101"/>
      <c r="D35" s="101"/>
      <c r="E35" s="101"/>
      <c r="F35" s="101"/>
      <c r="G35" s="101"/>
      <c r="H35" s="101"/>
      <c r="I35" s="101"/>
      <c r="J35" s="101"/>
      <c r="K35" s="101"/>
      <c r="L35" s="101"/>
      <c r="M35" s="101"/>
      <c r="N35" s="101"/>
      <c r="O35" s="101"/>
      <c r="P35" s="101"/>
      <c r="Q35" s="101"/>
      <c r="R35" s="101"/>
      <c r="S35" s="101"/>
      <c r="T35" s="101"/>
    </row>
    <row r="36" spans="1:23" ht="8.25" hidden="1" customHeight="1" x14ac:dyDescent="0.2">
      <c r="N36" s="9"/>
      <c r="O36" s="10" t="s">
        <v>37</v>
      </c>
      <c r="P36" s="10" t="s">
        <v>38</v>
      </c>
      <c r="Q36" s="10" t="s">
        <v>39</v>
      </c>
      <c r="R36" s="10" t="s">
        <v>95</v>
      </c>
      <c r="S36" s="10" t="s">
        <v>96</v>
      </c>
      <c r="T36" s="10"/>
    </row>
    <row r="37" spans="1:23" ht="17.25" customHeight="1" x14ac:dyDescent="0.2">
      <c r="A37" s="118" t="s">
        <v>42</v>
      </c>
      <c r="B37" s="118"/>
      <c r="C37" s="118"/>
      <c r="D37" s="118"/>
      <c r="E37" s="118"/>
      <c r="F37" s="118"/>
      <c r="G37" s="118"/>
      <c r="H37" s="118"/>
      <c r="I37" s="118"/>
      <c r="J37" s="118"/>
      <c r="K37" s="118"/>
      <c r="L37" s="118"/>
      <c r="M37" s="118"/>
      <c r="N37" s="118"/>
      <c r="O37" s="118"/>
      <c r="P37" s="118"/>
      <c r="Q37" s="118"/>
      <c r="R37" s="118"/>
      <c r="S37" s="118"/>
      <c r="T37" s="118"/>
    </row>
    <row r="38" spans="1:23" ht="25.5" customHeight="1" x14ac:dyDescent="0.2">
      <c r="A38" s="99" t="s">
        <v>27</v>
      </c>
      <c r="B38" s="108" t="s">
        <v>26</v>
      </c>
      <c r="C38" s="109"/>
      <c r="D38" s="109"/>
      <c r="E38" s="109"/>
      <c r="F38" s="109"/>
      <c r="G38" s="109"/>
      <c r="H38" s="109"/>
      <c r="I38" s="110"/>
      <c r="J38" s="119" t="s">
        <v>40</v>
      </c>
      <c r="K38" s="113" t="s">
        <v>24</v>
      </c>
      <c r="L38" s="116"/>
      <c r="M38" s="117"/>
      <c r="N38" s="113" t="s">
        <v>41</v>
      </c>
      <c r="O38" s="114"/>
      <c r="P38" s="115"/>
      <c r="Q38" s="113" t="s">
        <v>23</v>
      </c>
      <c r="R38" s="116"/>
      <c r="S38" s="117"/>
      <c r="T38" s="106" t="s">
        <v>22</v>
      </c>
    </row>
    <row r="39" spans="1:23" ht="13.5" customHeight="1" x14ac:dyDescent="0.2">
      <c r="A39" s="100"/>
      <c r="B39" s="111"/>
      <c r="C39" s="105"/>
      <c r="D39" s="105"/>
      <c r="E39" s="105"/>
      <c r="F39" s="105"/>
      <c r="G39" s="105"/>
      <c r="H39" s="105"/>
      <c r="I39" s="112"/>
      <c r="J39" s="107"/>
      <c r="K39" s="5" t="s">
        <v>28</v>
      </c>
      <c r="L39" s="5" t="s">
        <v>29</v>
      </c>
      <c r="M39" s="5" t="s">
        <v>30</v>
      </c>
      <c r="N39" s="5" t="s">
        <v>34</v>
      </c>
      <c r="O39" s="5" t="s">
        <v>7</v>
      </c>
      <c r="P39" s="5" t="s">
        <v>31</v>
      </c>
      <c r="Q39" s="5" t="s">
        <v>32</v>
      </c>
      <c r="R39" s="5" t="s">
        <v>28</v>
      </c>
      <c r="S39" s="5" t="s">
        <v>33</v>
      </c>
      <c r="T39" s="107"/>
    </row>
    <row r="40" spans="1:23" ht="19.5" customHeight="1" x14ac:dyDescent="0.2">
      <c r="A40" s="41" t="s">
        <v>106</v>
      </c>
      <c r="B40" s="85" t="s">
        <v>170</v>
      </c>
      <c r="C40" s="86"/>
      <c r="D40" s="86"/>
      <c r="E40" s="86"/>
      <c r="F40" s="86"/>
      <c r="G40" s="86"/>
      <c r="H40" s="86"/>
      <c r="I40" s="87"/>
      <c r="J40" s="11">
        <v>8</v>
      </c>
      <c r="K40" s="11">
        <v>1</v>
      </c>
      <c r="L40" s="11">
        <v>2</v>
      </c>
      <c r="M40" s="11">
        <v>1</v>
      </c>
      <c r="N40" s="18">
        <f>K40+L40+M40</f>
        <v>4</v>
      </c>
      <c r="O40" s="19">
        <f>P40-N40</f>
        <v>10</v>
      </c>
      <c r="P40" s="19">
        <f>ROUND(PRODUCT(J40,25)/14,0)</f>
        <v>14</v>
      </c>
      <c r="Q40" s="23" t="s">
        <v>32</v>
      </c>
      <c r="R40" s="11"/>
      <c r="S40" s="24"/>
      <c r="T40" s="11" t="s">
        <v>95</v>
      </c>
    </row>
    <row r="41" spans="1:23" ht="16.5" customHeight="1" x14ac:dyDescent="0.2">
      <c r="A41" s="68" t="s">
        <v>174</v>
      </c>
      <c r="B41" s="85" t="s">
        <v>109</v>
      </c>
      <c r="C41" s="86"/>
      <c r="D41" s="86"/>
      <c r="E41" s="86"/>
      <c r="F41" s="86"/>
      <c r="G41" s="86"/>
      <c r="H41" s="86"/>
      <c r="I41" s="87"/>
      <c r="J41" s="11">
        <v>7</v>
      </c>
      <c r="K41" s="11">
        <v>2</v>
      </c>
      <c r="L41" s="11">
        <v>1</v>
      </c>
      <c r="M41" s="11">
        <v>0</v>
      </c>
      <c r="N41" s="18">
        <f>K41+L41+M41</f>
        <v>3</v>
      </c>
      <c r="O41" s="19">
        <f>P41-N41</f>
        <v>10</v>
      </c>
      <c r="P41" s="19">
        <f>ROUND(PRODUCT(J41,25)/14,0)</f>
        <v>13</v>
      </c>
      <c r="Q41" s="23" t="s">
        <v>32</v>
      </c>
      <c r="R41" s="11"/>
      <c r="S41" s="24"/>
      <c r="T41" s="11" t="s">
        <v>96</v>
      </c>
    </row>
    <row r="42" spans="1:23" ht="18.75" customHeight="1" x14ac:dyDescent="0.2">
      <c r="A42" s="68" t="s">
        <v>107</v>
      </c>
      <c r="B42" s="85" t="s">
        <v>110</v>
      </c>
      <c r="C42" s="86"/>
      <c r="D42" s="86"/>
      <c r="E42" s="86"/>
      <c r="F42" s="86"/>
      <c r="G42" s="86"/>
      <c r="H42" s="86"/>
      <c r="I42" s="87"/>
      <c r="J42" s="11">
        <v>8</v>
      </c>
      <c r="K42" s="11">
        <v>2</v>
      </c>
      <c r="L42" s="11">
        <v>2</v>
      </c>
      <c r="M42" s="11">
        <v>0</v>
      </c>
      <c r="N42" s="18">
        <f>K42+L42+M42</f>
        <v>4</v>
      </c>
      <c r="O42" s="19">
        <f>P42-N42</f>
        <v>10</v>
      </c>
      <c r="P42" s="19">
        <f>ROUND(PRODUCT(J42,25)/14,0)</f>
        <v>14</v>
      </c>
      <c r="Q42" s="23" t="s">
        <v>32</v>
      </c>
      <c r="R42" s="11"/>
      <c r="S42" s="24"/>
      <c r="T42" s="11" t="s">
        <v>96</v>
      </c>
    </row>
    <row r="43" spans="1:23" ht="24" customHeight="1" x14ac:dyDescent="0.2">
      <c r="A43" s="30" t="s">
        <v>108</v>
      </c>
      <c r="B43" s="85" t="s">
        <v>111</v>
      </c>
      <c r="C43" s="86"/>
      <c r="D43" s="86"/>
      <c r="E43" s="86"/>
      <c r="F43" s="86"/>
      <c r="G43" s="86"/>
      <c r="H43" s="86"/>
      <c r="I43" s="87"/>
      <c r="J43" s="11">
        <v>7</v>
      </c>
      <c r="K43" s="11">
        <v>1</v>
      </c>
      <c r="L43" s="11">
        <v>2</v>
      </c>
      <c r="M43" s="11">
        <v>0</v>
      </c>
      <c r="N43" s="18">
        <f>K43+L43+M43</f>
        <v>3</v>
      </c>
      <c r="O43" s="19">
        <f>P43-N43</f>
        <v>10</v>
      </c>
      <c r="P43" s="19">
        <f>ROUND(PRODUCT(J43,25)/14,0)</f>
        <v>13</v>
      </c>
      <c r="Q43" s="23"/>
      <c r="R43" s="11" t="s">
        <v>28</v>
      </c>
      <c r="S43" s="24"/>
      <c r="T43" s="11" t="s">
        <v>95</v>
      </c>
    </row>
    <row r="44" spans="1:23" x14ac:dyDescent="0.2">
      <c r="A44" s="21" t="s">
        <v>25</v>
      </c>
      <c r="B44" s="102"/>
      <c r="C44" s="103"/>
      <c r="D44" s="103"/>
      <c r="E44" s="103"/>
      <c r="F44" s="103"/>
      <c r="G44" s="103"/>
      <c r="H44" s="103"/>
      <c r="I44" s="104"/>
      <c r="J44" s="21">
        <f t="shared" ref="J44:P44" si="0">SUM(J40:J43)</f>
        <v>30</v>
      </c>
      <c r="K44" s="21">
        <f t="shared" si="0"/>
        <v>6</v>
      </c>
      <c r="L44" s="21">
        <f t="shared" si="0"/>
        <v>7</v>
      </c>
      <c r="M44" s="21">
        <f>SUM(M40:M43)</f>
        <v>1</v>
      </c>
      <c r="N44" s="21">
        <f t="shared" si="0"/>
        <v>14</v>
      </c>
      <c r="O44" s="21">
        <f t="shared" si="0"/>
        <v>40</v>
      </c>
      <c r="P44" s="21">
        <f t="shared" si="0"/>
        <v>54</v>
      </c>
      <c r="Q44" s="21">
        <f>COUNTIF(Q40:Q43,"E")</f>
        <v>3</v>
      </c>
      <c r="R44" s="21">
        <f>COUNTIF(R40:R43,"C")</f>
        <v>1</v>
      </c>
      <c r="S44" s="21">
        <f>COUNTIF(S40:S43,"VP")</f>
        <v>0</v>
      </c>
      <c r="T44" s="58">
        <f>COUNTA(T40:T43)</f>
        <v>4</v>
      </c>
      <c r="U44" s="230" t="str">
        <f>IF(Q44&gt;=SUM(R44:S44),"Corect","E trebuie să fie cel puțin egal cu C+VP")</f>
        <v>Corect</v>
      </c>
      <c r="V44" s="231"/>
      <c r="W44" s="231"/>
    </row>
    <row r="45" spans="1:23" ht="19.5" customHeight="1" x14ac:dyDescent="0.2"/>
    <row r="46" spans="1:23" ht="16.5" customHeight="1" x14ac:dyDescent="0.2">
      <c r="A46" s="118" t="s">
        <v>43</v>
      </c>
      <c r="B46" s="118"/>
      <c r="C46" s="118"/>
      <c r="D46" s="118"/>
      <c r="E46" s="118"/>
      <c r="F46" s="118"/>
      <c r="G46" s="118"/>
      <c r="H46" s="118"/>
      <c r="I46" s="118"/>
      <c r="J46" s="118"/>
      <c r="K46" s="118"/>
      <c r="L46" s="118"/>
      <c r="M46" s="118"/>
      <c r="N46" s="118"/>
      <c r="O46" s="118"/>
      <c r="P46" s="118"/>
      <c r="Q46" s="118"/>
      <c r="R46" s="118"/>
      <c r="S46" s="118"/>
      <c r="T46" s="118"/>
    </row>
    <row r="47" spans="1:23" ht="26.25" customHeight="1" x14ac:dyDescent="0.2">
      <c r="A47" s="99" t="s">
        <v>27</v>
      </c>
      <c r="B47" s="108" t="s">
        <v>26</v>
      </c>
      <c r="C47" s="109"/>
      <c r="D47" s="109"/>
      <c r="E47" s="109"/>
      <c r="F47" s="109"/>
      <c r="G47" s="109"/>
      <c r="H47" s="109"/>
      <c r="I47" s="110"/>
      <c r="J47" s="119" t="s">
        <v>40</v>
      </c>
      <c r="K47" s="113" t="s">
        <v>24</v>
      </c>
      <c r="L47" s="116"/>
      <c r="M47" s="117"/>
      <c r="N47" s="113" t="s">
        <v>41</v>
      </c>
      <c r="O47" s="114"/>
      <c r="P47" s="115"/>
      <c r="Q47" s="113" t="s">
        <v>23</v>
      </c>
      <c r="R47" s="116"/>
      <c r="S47" s="117"/>
      <c r="T47" s="106" t="s">
        <v>22</v>
      </c>
    </row>
    <row r="48" spans="1:23" ht="12.75" customHeight="1" x14ac:dyDescent="0.2">
      <c r="A48" s="100"/>
      <c r="B48" s="111"/>
      <c r="C48" s="105"/>
      <c r="D48" s="105"/>
      <c r="E48" s="105"/>
      <c r="F48" s="105"/>
      <c r="G48" s="105"/>
      <c r="H48" s="105"/>
      <c r="I48" s="112"/>
      <c r="J48" s="107"/>
      <c r="K48" s="5" t="s">
        <v>28</v>
      </c>
      <c r="L48" s="5" t="s">
        <v>29</v>
      </c>
      <c r="M48" s="5" t="s">
        <v>30</v>
      </c>
      <c r="N48" s="5" t="s">
        <v>34</v>
      </c>
      <c r="O48" s="5" t="s">
        <v>7</v>
      </c>
      <c r="P48" s="5" t="s">
        <v>31</v>
      </c>
      <c r="Q48" s="5" t="s">
        <v>32</v>
      </c>
      <c r="R48" s="5" t="s">
        <v>28</v>
      </c>
      <c r="S48" s="5" t="s">
        <v>33</v>
      </c>
      <c r="T48" s="107"/>
    </row>
    <row r="49" spans="1:23" ht="18.75" customHeight="1" x14ac:dyDescent="0.2">
      <c r="A49" s="41" t="s">
        <v>112</v>
      </c>
      <c r="B49" s="82" t="s">
        <v>115</v>
      </c>
      <c r="C49" s="83"/>
      <c r="D49" s="83"/>
      <c r="E49" s="83"/>
      <c r="F49" s="83"/>
      <c r="G49" s="83"/>
      <c r="H49" s="83"/>
      <c r="I49" s="84"/>
      <c r="J49" s="11">
        <v>8</v>
      </c>
      <c r="K49" s="11">
        <v>1</v>
      </c>
      <c r="L49" s="11">
        <v>2</v>
      </c>
      <c r="M49" s="11">
        <v>1</v>
      </c>
      <c r="N49" s="18">
        <f>K49+L49+M49</f>
        <v>4</v>
      </c>
      <c r="O49" s="19">
        <f>P49-N49</f>
        <v>10</v>
      </c>
      <c r="P49" s="19">
        <f>ROUND(PRODUCT(J49,25)/14,0)</f>
        <v>14</v>
      </c>
      <c r="Q49" s="23" t="s">
        <v>32</v>
      </c>
      <c r="R49" s="11"/>
      <c r="S49" s="24"/>
      <c r="T49" s="11" t="s">
        <v>95</v>
      </c>
    </row>
    <row r="50" spans="1:23" ht="20.25" customHeight="1" x14ac:dyDescent="0.2">
      <c r="A50" s="68" t="s">
        <v>175</v>
      </c>
      <c r="B50" s="82" t="s">
        <v>180</v>
      </c>
      <c r="C50" s="83"/>
      <c r="D50" s="83"/>
      <c r="E50" s="83"/>
      <c r="F50" s="83"/>
      <c r="G50" s="83"/>
      <c r="H50" s="83"/>
      <c r="I50" s="84"/>
      <c r="J50" s="11">
        <v>8</v>
      </c>
      <c r="K50" s="11">
        <v>1</v>
      </c>
      <c r="L50" s="11">
        <v>2</v>
      </c>
      <c r="M50" s="11">
        <v>1</v>
      </c>
      <c r="N50" s="18">
        <f>K50+L50+M50</f>
        <v>4</v>
      </c>
      <c r="O50" s="19">
        <f>P50-N50</f>
        <v>10</v>
      </c>
      <c r="P50" s="19">
        <f>ROUND(PRODUCT(J50,25)/14,0)</f>
        <v>14</v>
      </c>
      <c r="Q50" s="23" t="s">
        <v>32</v>
      </c>
      <c r="R50" s="11"/>
      <c r="S50" s="24"/>
      <c r="T50" s="11" t="s">
        <v>95</v>
      </c>
    </row>
    <row r="51" spans="1:23" ht="18" customHeight="1" x14ac:dyDescent="0.2">
      <c r="A51" s="30" t="s">
        <v>113</v>
      </c>
      <c r="B51" s="82" t="s">
        <v>116</v>
      </c>
      <c r="C51" s="83"/>
      <c r="D51" s="83"/>
      <c r="E51" s="83"/>
      <c r="F51" s="83"/>
      <c r="G51" s="83"/>
      <c r="H51" s="83"/>
      <c r="I51" s="84"/>
      <c r="J51" s="11">
        <v>7</v>
      </c>
      <c r="K51" s="11">
        <v>1</v>
      </c>
      <c r="L51" s="11">
        <v>2</v>
      </c>
      <c r="M51" s="11">
        <v>0</v>
      </c>
      <c r="N51" s="18">
        <f>K51+L51+M51</f>
        <v>3</v>
      </c>
      <c r="O51" s="19">
        <f>P51-N51</f>
        <v>10</v>
      </c>
      <c r="P51" s="19">
        <f>ROUND(PRODUCT(J51,25)/14,0)</f>
        <v>13</v>
      </c>
      <c r="Q51" s="23" t="s">
        <v>32</v>
      </c>
      <c r="R51" s="11"/>
      <c r="S51" s="24"/>
      <c r="T51" s="11" t="s">
        <v>95</v>
      </c>
    </row>
    <row r="52" spans="1:23" ht="27" customHeight="1" x14ac:dyDescent="0.2">
      <c r="A52" s="30" t="s">
        <v>114</v>
      </c>
      <c r="B52" s="85" t="s">
        <v>117</v>
      </c>
      <c r="C52" s="86"/>
      <c r="D52" s="86"/>
      <c r="E52" s="86"/>
      <c r="F52" s="86"/>
      <c r="G52" s="86"/>
      <c r="H52" s="86"/>
      <c r="I52" s="87"/>
      <c r="J52" s="11">
        <v>7</v>
      </c>
      <c r="K52" s="11">
        <v>1</v>
      </c>
      <c r="L52" s="11">
        <v>2</v>
      </c>
      <c r="M52" s="11">
        <v>0</v>
      </c>
      <c r="N52" s="18">
        <f>K52+L52+M52</f>
        <v>3</v>
      </c>
      <c r="O52" s="19">
        <f>P52-N52</f>
        <v>10</v>
      </c>
      <c r="P52" s="19">
        <f>ROUND(PRODUCT(J52,25)/14,0)</f>
        <v>13</v>
      </c>
      <c r="Q52" s="23"/>
      <c r="R52" s="11" t="s">
        <v>28</v>
      </c>
      <c r="S52" s="24"/>
      <c r="T52" s="11" t="s">
        <v>95</v>
      </c>
    </row>
    <row r="53" spans="1:23" x14ac:dyDescent="0.2">
      <c r="A53" s="21" t="s">
        <v>25</v>
      </c>
      <c r="B53" s="102"/>
      <c r="C53" s="103"/>
      <c r="D53" s="103"/>
      <c r="E53" s="103"/>
      <c r="F53" s="103"/>
      <c r="G53" s="103"/>
      <c r="H53" s="103"/>
      <c r="I53" s="104"/>
      <c r="J53" s="21">
        <f t="shared" ref="J53:P53" si="1">SUM(J49:J52)</f>
        <v>30</v>
      </c>
      <c r="K53" s="21">
        <f t="shared" si="1"/>
        <v>4</v>
      </c>
      <c r="L53" s="21">
        <f t="shared" si="1"/>
        <v>8</v>
      </c>
      <c r="M53" s="21">
        <f>SUM(M49:M52)</f>
        <v>2</v>
      </c>
      <c r="N53" s="21">
        <f t="shared" si="1"/>
        <v>14</v>
      </c>
      <c r="O53" s="21">
        <f t="shared" si="1"/>
        <v>40</v>
      </c>
      <c r="P53" s="21">
        <f t="shared" si="1"/>
        <v>54</v>
      </c>
      <c r="Q53" s="21">
        <f>COUNTIF(Q49:Q52,"E")</f>
        <v>3</v>
      </c>
      <c r="R53" s="21">
        <f>COUNTIF(R49:R52,"C")</f>
        <v>1</v>
      </c>
      <c r="S53" s="21">
        <f>COUNTIF(S49:S52,"VP")</f>
        <v>0</v>
      </c>
      <c r="T53" s="58">
        <f>COUNTA(T49:T52)</f>
        <v>4</v>
      </c>
      <c r="U53" s="230" t="str">
        <f>IF(Q53&gt;=SUM(R53:S53),"Corect","E trebuie să fie cel puțin egal cu C+VP")</f>
        <v>Corect</v>
      </c>
      <c r="V53" s="231"/>
      <c r="W53" s="231"/>
    </row>
    <row r="54" spans="1:23" ht="11.25" customHeight="1" x14ac:dyDescent="0.2"/>
    <row r="55" spans="1:23" x14ac:dyDescent="0.2">
      <c r="B55" s="8"/>
      <c r="C55" s="8"/>
      <c r="D55" s="8"/>
      <c r="E55" s="8"/>
      <c r="F55" s="8"/>
      <c r="G55" s="8"/>
      <c r="M55" s="8"/>
      <c r="N55" s="8"/>
      <c r="O55" s="8"/>
      <c r="P55" s="8"/>
      <c r="Q55" s="8"/>
      <c r="R55" s="8"/>
      <c r="S55" s="8"/>
    </row>
    <row r="57" spans="1:23" ht="18" customHeight="1" x14ac:dyDescent="0.2">
      <c r="A57" s="118" t="s">
        <v>44</v>
      </c>
      <c r="B57" s="118"/>
      <c r="C57" s="118"/>
      <c r="D57" s="118"/>
      <c r="E57" s="118"/>
      <c r="F57" s="118"/>
      <c r="G57" s="118"/>
      <c r="H57" s="118"/>
      <c r="I57" s="118"/>
      <c r="J57" s="118"/>
      <c r="K57" s="118"/>
      <c r="L57" s="118"/>
      <c r="M57" s="118"/>
      <c r="N57" s="118"/>
      <c r="O57" s="118"/>
      <c r="P57" s="118"/>
      <c r="Q57" s="118"/>
      <c r="R57" s="118"/>
      <c r="S57" s="118"/>
      <c r="T57" s="118"/>
    </row>
    <row r="58" spans="1:23" ht="25.5" customHeight="1" x14ac:dyDescent="0.2">
      <c r="A58" s="99" t="s">
        <v>27</v>
      </c>
      <c r="B58" s="108" t="s">
        <v>26</v>
      </c>
      <c r="C58" s="109"/>
      <c r="D58" s="109"/>
      <c r="E58" s="109"/>
      <c r="F58" s="109"/>
      <c r="G58" s="109"/>
      <c r="H58" s="109"/>
      <c r="I58" s="110"/>
      <c r="J58" s="119" t="s">
        <v>40</v>
      </c>
      <c r="K58" s="113" t="s">
        <v>24</v>
      </c>
      <c r="L58" s="116"/>
      <c r="M58" s="117"/>
      <c r="N58" s="113" t="s">
        <v>41</v>
      </c>
      <c r="O58" s="114"/>
      <c r="P58" s="115"/>
      <c r="Q58" s="113" t="s">
        <v>23</v>
      </c>
      <c r="R58" s="116"/>
      <c r="S58" s="117"/>
      <c r="T58" s="106" t="s">
        <v>22</v>
      </c>
    </row>
    <row r="59" spans="1:23" ht="16.5" customHeight="1" x14ac:dyDescent="0.2">
      <c r="A59" s="100"/>
      <c r="B59" s="111"/>
      <c r="C59" s="105"/>
      <c r="D59" s="105"/>
      <c r="E59" s="105"/>
      <c r="F59" s="105"/>
      <c r="G59" s="105"/>
      <c r="H59" s="105"/>
      <c r="I59" s="112"/>
      <c r="J59" s="107"/>
      <c r="K59" s="5" t="s">
        <v>28</v>
      </c>
      <c r="L59" s="5" t="s">
        <v>29</v>
      </c>
      <c r="M59" s="5" t="s">
        <v>30</v>
      </c>
      <c r="N59" s="5" t="s">
        <v>34</v>
      </c>
      <c r="O59" s="5" t="s">
        <v>7</v>
      </c>
      <c r="P59" s="5" t="s">
        <v>31</v>
      </c>
      <c r="Q59" s="5" t="s">
        <v>32</v>
      </c>
      <c r="R59" s="5" t="s">
        <v>28</v>
      </c>
      <c r="S59" s="5" t="s">
        <v>33</v>
      </c>
      <c r="T59" s="107"/>
    </row>
    <row r="60" spans="1:23" x14ac:dyDescent="0.2">
      <c r="A60" s="41" t="s">
        <v>118</v>
      </c>
      <c r="B60" s="82" t="s">
        <v>122</v>
      </c>
      <c r="C60" s="83"/>
      <c r="D60" s="83"/>
      <c r="E60" s="83"/>
      <c r="F60" s="83"/>
      <c r="G60" s="83"/>
      <c r="H60" s="83"/>
      <c r="I60" s="84"/>
      <c r="J60" s="11">
        <v>6</v>
      </c>
      <c r="K60" s="11">
        <v>2</v>
      </c>
      <c r="L60" s="11">
        <v>1</v>
      </c>
      <c r="M60" s="11"/>
      <c r="N60" s="18">
        <f>K60+L60+M60</f>
        <v>3</v>
      </c>
      <c r="O60" s="19">
        <f>P60-N60</f>
        <v>8</v>
      </c>
      <c r="P60" s="19">
        <f>ROUND(PRODUCT(J60,25)/14,0)</f>
        <v>11</v>
      </c>
      <c r="Q60" s="23" t="s">
        <v>32</v>
      </c>
      <c r="R60" s="11"/>
      <c r="S60" s="24"/>
      <c r="T60" s="11" t="s">
        <v>96</v>
      </c>
    </row>
    <row r="61" spans="1:23" s="62" customFormat="1" x14ac:dyDescent="0.2">
      <c r="A61" s="54" t="s">
        <v>173</v>
      </c>
      <c r="B61" s="64" t="s">
        <v>125</v>
      </c>
      <c r="C61" s="65"/>
      <c r="D61" s="65"/>
      <c r="E61" s="65"/>
      <c r="F61" s="65"/>
      <c r="G61" s="65"/>
      <c r="H61" s="65"/>
      <c r="I61" s="66"/>
      <c r="J61" s="11">
        <v>5</v>
      </c>
      <c r="K61" s="11">
        <v>1</v>
      </c>
      <c r="L61" s="11">
        <v>1</v>
      </c>
      <c r="M61" s="11"/>
      <c r="N61" s="63">
        <f>K61+L61+M61</f>
        <v>2</v>
      </c>
      <c r="O61" s="19">
        <f>P61-N61</f>
        <v>7</v>
      </c>
      <c r="P61" s="19">
        <f>ROUND(PRODUCT(J61,25)/14,0)</f>
        <v>9</v>
      </c>
      <c r="Q61" s="23" t="s">
        <v>32</v>
      </c>
      <c r="R61" s="11"/>
      <c r="S61" s="24"/>
      <c r="T61" s="11" t="s">
        <v>95</v>
      </c>
    </row>
    <row r="62" spans="1:23" x14ac:dyDescent="0.2">
      <c r="A62" s="30" t="s">
        <v>119</v>
      </c>
      <c r="B62" s="82" t="s">
        <v>123</v>
      </c>
      <c r="C62" s="83"/>
      <c r="D62" s="83"/>
      <c r="E62" s="83"/>
      <c r="F62" s="83"/>
      <c r="G62" s="83"/>
      <c r="H62" s="83"/>
      <c r="I62" s="84"/>
      <c r="J62" s="11">
        <v>6</v>
      </c>
      <c r="K62" s="11">
        <v>1</v>
      </c>
      <c r="L62" s="11">
        <v>2</v>
      </c>
      <c r="M62" s="11"/>
      <c r="N62" s="18">
        <f>K62+L62+M62</f>
        <v>3</v>
      </c>
      <c r="O62" s="19">
        <f>P62-N62</f>
        <v>8</v>
      </c>
      <c r="P62" s="19">
        <f>ROUND(PRODUCT(J62,25)/14,0)</f>
        <v>11</v>
      </c>
      <c r="Q62" s="23" t="s">
        <v>32</v>
      </c>
      <c r="R62" s="11"/>
      <c r="S62" s="24"/>
      <c r="T62" s="11" t="s">
        <v>95</v>
      </c>
    </row>
    <row r="63" spans="1:23" x14ac:dyDescent="0.2">
      <c r="A63" s="30" t="s">
        <v>120</v>
      </c>
      <c r="B63" s="82" t="s">
        <v>124</v>
      </c>
      <c r="C63" s="83"/>
      <c r="D63" s="83"/>
      <c r="E63" s="83"/>
      <c r="F63" s="83"/>
      <c r="G63" s="83"/>
      <c r="H63" s="83"/>
      <c r="I63" s="84"/>
      <c r="J63" s="11">
        <v>6</v>
      </c>
      <c r="K63" s="11">
        <v>2</v>
      </c>
      <c r="L63" s="11">
        <v>1</v>
      </c>
      <c r="M63" s="11"/>
      <c r="N63" s="18">
        <f>K63+L63+M63</f>
        <v>3</v>
      </c>
      <c r="O63" s="19">
        <f>P63-N63</f>
        <v>8</v>
      </c>
      <c r="P63" s="19">
        <f>ROUND(PRODUCT(J63,25)/14,0)</f>
        <v>11</v>
      </c>
      <c r="Q63" s="23" t="s">
        <v>32</v>
      </c>
      <c r="R63" s="11"/>
      <c r="S63" s="24"/>
      <c r="T63" s="11" t="s">
        <v>96</v>
      </c>
    </row>
    <row r="64" spans="1:23" ht="33.75" customHeight="1" x14ac:dyDescent="0.2">
      <c r="A64" s="54" t="s">
        <v>121</v>
      </c>
      <c r="B64" s="85" t="s">
        <v>126</v>
      </c>
      <c r="C64" s="86"/>
      <c r="D64" s="86"/>
      <c r="E64" s="86"/>
      <c r="F64" s="86"/>
      <c r="G64" s="86"/>
      <c r="H64" s="86"/>
      <c r="I64" s="87"/>
      <c r="J64" s="11">
        <v>7</v>
      </c>
      <c r="K64" s="11">
        <v>1</v>
      </c>
      <c r="L64" s="11">
        <v>2</v>
      </c>
      <c r="M64" s="11"/>
      <c r="N64" s="18">
        <f>K64+L64+M64</f>
        <v>3</v>
      </c>
      <c r="O64" s="19">
        <f>P64-N64</f>
        <v>10</v>
      </c>
      <c r="P64" s="19">
        <f>ROUND(PRODUCT(J64,25)/14,0)</f>
        <v>13</v>
      </c>
      <c r="Q64" s="23"/>
      <c r="R64" s="11" t="s">
        <v>28</v>
      </c>
      <c r="S64" s="24"/>
      <c r="T64" s="11" t="s">
        <v>95</v>
      </c>
    </row>
    <row r="65" spans="1:23" ht="26.25" customHeight="1" x14ac:dyDescent="0.2">
      <c r="A65" s="21" t="s">
        <v>25</v>
      </c>
      <c r="B65" s="102"/>
      <c r="C65" s="103"/>
      <c r="D65" s="103"/>
      <c r="E65" s="103"/>
      <c r="F65" s="103"/>
      <c r="G65" s="103"/>
      <c r="H65" s="103"/>
      <c r="I65" s="104"/>
      <c r="J65" s="21">
        <f t="shared" ref="J65:P65" si="2">SUM(J60:J64)</f>
        <v>30</v>
      </c>
      <c r="K65" s="21">
        <f t="shared" si="2"/>
        <v>7</v>
      </c>
      <c r="L65" s="21">
        <f t="shared" si="2"/>
        <v>7</v>
      </c>
      <c r="M65" s="21">
        <f t="shared" si="2"/>
        <v>0</v>
      </c>
      <c r="N65" s="21">
        <f t="shared" si="2"/>
        <v>14</v>
      </c>
      <c r="O65" s="21">
        <f t="shared" si="2"/>
        <v>41</v>
      </c>
      <c r="P65" s="21">
        <f t="shared" si="2"/>
        <v>55</v>
      </c>
      <c r="Q65" s="21">
        <f>COUNTIF(Q60:Q64,"E")</f>
        <v>4</v>
      </c>
      <c r="R65" s="21">
        <f>COUNTIF(R60:R64,"C")</f>
        <v>1</v>
      </c>
      <c r="S65" s="21">
        <f>COUNTIF(S60:S64,"VP")</f>
        <v>0</v>
      </c>
      <c r="T65" s="58">
        <f>COUNTA(T60:T64)</f>
        <v>5</v>
      </c>
    </row>
    <row r="66" spans="1:23" x14ac:dyDescent="0.2">
      <c r="U66" s="230" t="str">
        <f>IF(Q65&gt;=SUM(R65:S65),"Corect","E trebuie să fie cel puțin egal cu C+VP")</f>
        <v>Corect</v>
      </c>
      <c r="V66" s="231"/>
      <c r="W66" s="231"/>
    </row>
    <row r="67" spans="1:23" ht="21.75" customHeight="1" x14ac:dyDescent="0.2">
      <c r="A67" s="118" t="s">
        <v>45</v>
      </c>
      <c r="B67" s="118"/>
      <c r="C67" s="118"/>
      <c r="D67" s="118"/>
      <c r="E67" s="118"/>
      <c r="F67" s="118"/>
      <c r="G67" s="118"/>
      <c r="H67" s="118"/>
      <c r="I67" s="118"/>
      <c r="J67" s="118"/>
      <c r="K67" s="118"/>
      <c r="L67" s="118"/>
      <c r="M67" s="118"/>
      <c r="N67" s="118"/>
      <c r="O67" s="118"/>
      <c r="P67" s="118"/>
      <c r="Q67" s="118"/>
      <c r="R67" s="118"/>
      <c r="S67" s="118"/>
      <c r="T67" s="118"/>
    </row>
    <row r="68" spans="1:23" ht="33" customHeight="1" x14ac:dyDescent="0.2">
      <c r="A68" s="99" t="s">
        <v>27</v>
      </c>
      <c r="B68" s="108" t="s">
        <v>26</v>
      </c>
      <c r="C68" s="109"/>
      <c r="D68" s="109"/>
      <c r="E68" s="109"/>
      <c r="F68" s="109"/>
      <c r="G68" s="109"/>
      <c r="H68" s="109"/>
      <c r="I68" s="110"/>
      <c r="J68" s="119" t="s">
        <v>40</v>
      </c>
      <c r="K68" s="113" t="s">
        <v>24</v>
      </c>
      <c r="L68" s="116"/>
      <c r="M68" s="117"/>
      <c r="N68" s="113" t="s">
        <v>41</v>
      </c>
      <c r="O68" s="114"/>
      <c r="P68" s="115"/>
      <c r="Q68" s="113" t="s">
        <v>23</v>
      </c>
      <c r="R68" s="116"/>
      <c r="S68" s="117"/>
      <c r="T68" s="106" t="s">
        <v>22</v>
      </c>
    </row>
    <row r="69" spans="1:23" ht="24.75" customHeight="1" x14ac:dyDescent="0.2">
      <c r="A69" s="100"/>
      <c r="B69" s="111"/>
      <c r="C69" s="105"/>
      <c r="D69" s="105"/>
      <c r="E69" s="105"/>
      <c r="F69" s="105"/>
      <c r="G69" s="105"/>
      <c r="H69" s="105"/>
      <c r="I69" s="112"/>
      <c r="J69" s="107"/>
      <c r="K69" s="5" t="s">
        <v>28</v>
      </c>
      <c r="L69" s="5" t="s">
        <v>29</v>
      </c>
      <c r="M69" s="5" t="s">
        <v>30</v>
      </c>
      <c r="N69" s="5" t="s">
        <v>34</v>
      </c>
      <c r="O69" s="5" t="s">
        <v>7</v>
      </c>
      <c r="P69" s="5" t="s">
        <v>31</v>
      </c>
      <c r="Q69" s="5" t="s">
        <v>32</v>
      </c>
      <c r="R69" s="5" t="s">
        <v>28</v>
      </c>
      <c r="S69" s="5" t="s">
        <v>33</v>
      </c>
      <c r="T69" s="107"/>
      <c r="U69" s="1">
        <f>163*14+55*14</f>
        <v>3052</v>
      </c>
    </row>
    <row r="70" spans="1:23" x14ac:dyDescent="0.2">
      <c r="A70" s="54" t="s">
        <v>127</v>
      </c>
      <c r="B70" s="82" t="s">
        <v>132</v>
      </c>
      <c r="C70" s="83"/>
      <c r="D70" s="83"/>
      <c r="E70" s="83"/>
      <c r="F70" s="83"/>
      <c r="G70" s="83"/>
      <c r="H70" s="83"/>
      <c r="I70" s="84"/>
      <c r="J70" s="11">
        <v>6</v>
      </c>
      <c r="K70" s="11">
        <v>2</v>
      </c>
      <c r="L70" s="11">
        <v>1</v>
      </c>
      <c r="M70" s="11">
        <v>0</v>
      </c>
      <c r="N70" s="18">
        <f>K70+L70+M70</f>
        <v>3</v>
      </c>
      <c r="O70" s="19">
        <f>P70-N70</f>
        <v>8</v>
      </c>
      <c r="P70" s="19">
        <f>ROUND(PRODUCT(J70,25)/14,0)</f>
        <v>11</v>
      </c>
      <c r="Q70" s="23" t="s">
        <v>32</v>
      </c>
      <c r="R70" s="11"/>
      <c r="S70" s="24"/>
      <c r="T70" s="11" t="s">
        <v>96</v>
      </c>
    </row>
    <row r="71" spans="1:23" x14ac:dyDescent="0.2">
      <c r="A71" s="30" t="s">
        <v>128</v>
      </c>
      <c r="B71" s="82" t="s">
        <v>133</v>
      </c>
      <c r="C71" s="83"/>
      <c r="D71" s="83"/>
      <c r="E71" s="83"/>
      <c r="F71" s="83"/>
      <c r="G71" s="83"/>
      <c r="H71" s="83"/>
      <c r="I71" s="84"/>
      <c r="J71" s="11">
        <v>7</v>
      </c>
      <c r="K71" s="11">
        <v>1</v>
      </c>
      <c r="L71" s="11">
        <v>2</v>
      </c>
      <c r="M71" s="11">
        <v>0</v>
      </c>
      <c r="N71" s="18">
        <f>K71+L71+M71</f>
        <v>3</v>
      </c>
      <c r="O71" s="19">
        <f>P71-N71</f>
        <v>10</v>
      </c>
      <c r="P71" s="19">
        <f>ROUND(PRODUCT(J71,25)/14,0)</f>
        <v>13</v>
      </c>
      <c r="Q71" s="23" t="s">
        <v>32</v>
      </c>
      <c r="R71" s="11"/>
      <c r="S71" s="24"/>
      <c r="T71" s="11" t="s">
        <v>95</v>
      </c>
    </row>
    <row r="72" spans="1:23" x14ac:dyDescent="0.2">
      <c r="A72" s="30" t="s">
        <v>129</v>
      </c>
      <c r="B72" s="82" t="s">
        <v>134</v>
      </c>
      <c r="C72" s="83"/>
      <c r="D72" s="83"/>
      <c r="E72" s="83"/>
      <c r="F72" s="83"/>
      <c r="G72" s="83"/>
      <c r="H72" s="83"/>
      <c r="I72" s="84"/>
      <c r="J72" s="11">
        <v>7</v>
      </c>
      <c r="K72" s="11">
        <v>2</v>
      </c>
      <c r="L72" s="11">
        <v>1</v>
      </c>
      <c r="M72" s="11">
        <v>0</v>
      </c>
      <c r="N72" s="18">
        <f>K72+L72+M72</f>
        <v>3</v>
      </c>
      <c r="O72" s="19">
        <f>P72-N72</f>
        <v>10</v>
      </c>
      <c r="P72" s="19">
        <f>ROUND(PRODUCT(J72,25)/14,0)</f>
        <v>13</v>
      </c>
      <c r="Q72" s="23" t="s">
        <v>32</v>
      </c>
      <c r="R72" s="11"/>
      <c r="S72" s="24"/>
      <c r="T72" s="11" t="s">
        <v>96</v>
      </c>
    </row>
    <row r="73" spans="1:23" ht="29.25" customHeight="1" x14ac:dyDescent="0.2">
      <c r="A73" s="30" t="s">
        <v>130</v>
      </c>
      <c r="B73" s="85" t="s">
        <v>135</v>
      </c>
      <c r="C73" s="86"/>
      <c r="D73" s="86"/>
      <c r="E73" s="86"/>
      <c r="F73" s="86"/>
      <c r="G73" s="86"/>
      <c r="H73" s="86"/>
      <c r="I73" s="87"/>
      <c r="J73" s="11">
        <v>5</v>
      </c>
      <c r="K73" s="11">
        <v>0</v>
      </c>
      <c r="L73" s="11">
        <v>0</v>
      </c>
      <c r="M73" s="11">
        <v>2</v>
      </c>
      <c r="N73" s="18">
        <f>K73+L73+M73</f>
        <v>2</v>
      </c>
      <c r="O73" s="19">
        <f>P73-N73</f>
        <v>7</v>
      </c>
      <c r="P73" s="19">
        <f>ROUND(PRODUCT(J73,25)/14,0)</f>
        <v>9</v>
      </c>
      <c r="Q73" s="23"/>
      <c r="R73" s="11"/>
      <c r="S73" s="24" t="s">
        <v>33</v>
      </c>
      <c r="T73" s="11" t="s">
        <v>95</v>
      </c>
    </row>
    <row r="74" spans="1:23" ht="15.75" customHeight="1" x14ac:dyDescent="0.2">
      <c r="A74" s="30" t="s">
        <v>131</v>
      </c>
      <c r="B74" s="82" t="s">
        <v>136</v>
      </c>
      <c r="C74" s="83"/>
      <c r="D74" s="83"/>
      <c r="E74" s="83"/>
      <c r="F74" s="83"/>
      <c r="G74" s="83"/>
      <c r="H74" s="83"/>
      <c r="I74" s="84"/>
      <c r="J74" s="11">
        <v>5</v>
      </c>
      <c r="K74" s="11">
        <v>0</v>
      </c>
      <c r="L74" s="11">
        <v>1</v>
      </c>
      <c r="M74" s="11">
        <v>2</v>
      </c>
      <c r="N74" s="18">
        <f>K74+L74+M74</f>
        <v>3</v>
      </c>
      <c r="O74" s="19">
        <f>P74-N74</f>
        <v>6</v>
      </c>
      <c r="P74" s="19">
        <f>ROUND(PRODUCT(J74,25)/14,0)</f>
        <v>9</v>
      </c>
      <c r="Q74" s="23"/>
      <c r="R74" s="11"/>
      <c r="S74" s="24" t="s">
        <v>33</v>
      </c>
      <c r="T74" s="11" t="s">
        <v>95</v>
      </c>
    </row>
    <row r="75" spans="1:23" x14ac:dyDescent="0.2">
      <c r="A75" s="21" t="s">
        <v>25</v>
      </c>
      <c r="B75" s="102"/>
      <c r="C75" s="103"/>
      <c r="D75" s="103"/>
      <c r="E75" s="103"/>
      <c r="F75" s="103"/>
      <c r="G75" s="103"/>
      <c r="H75" s="103"/>
      <c r="I75" s="104"/>
      <c r="J75" s="21">
        <f t="shared" ref="J75:P75" si="3">SUM(J70:J74)</f>
        <v>30</v>
      </c>
      <c r="K75" s="21">
        <f t="shared" si="3"/>
        <v>5</v>
      </c>
      <c r="L75" s="21">
        <f t="shared" si="3"/>
        <v>5</v>
      </c>
      <c r="M75" s="21">
        <f t="shared" si="3"/>
        <v>4</v>
      </c>
      <c r="N75" s="21">
        <f t="shared" si="3"/>
        <v>14</v>
      </c>
      <c r="O75" s="21">
        <f t="shared" si="3"/>
        <v>41</v>
      </c>
      <c r="P75" s="21">
        <f t="shared" si="3"/>
        <v>55</v>
      </c>
      <c r="Q75" s="21">
        <f>COUNTIF(Q70:Q74,"E")</f>
        <v>3</v>
      </c>
      <c r="R75" s="21">
        <f>COUNTIF(R70:R74,"C")</f>
        <v>0</v>
      </c>
      <c r="S75" s="21">
        <f>COUNTIF(S70:S74,"VP")</f>
        <v>2</v>
      </c>
      <c r="T75" s="58">
        <f>COUNTA(T70:T74)</f>
        <v>5</v>
      </c>
    </row>
    <row r="76" spans="1:23" x14ac:dyDescent="0.2">
      <c r="U76" s="230" t="str">
        <f>IF(Q75&gt;=SUM(R75:S75),"Corect","E trebuie să fie cel puțin egal cu C+VP")</f>
        <v>Corect</v>
      </c>
      <c r="V76" s="231"/>
      <c r="W76" s="231"/>
    </row>
    <row r="77" spans="1:23" ht="9" customHeight="1" x14ac:dyDescent="0.2">
      <c r="B77" s="2"/>
      <c r="C77" s="2"/>
      <c r="D77" s="2"/>
      <c r="E77" s="2"/>
      <c r="F77" s="2"/>
      <c r="G77" s="2"/>
      <c r="M77" s="8"/>
      <c r="N77" s="8"/>
      <c r="O77" s="8"/>
      <c r="P77" s="8"/>
      <c r="Q77" s="8"/>
      <c r="R77" s="8"/>
      <c r="S77" s="8"/>
    </row>
    <row r="80" spans="1:23" x14ac:dyDescent="0.2">
      <c r="A80" s="101" t="s">
        <v>46</v>
      </c>
      <c r="B80" s="101"/>
      <c r="C80" s="101"/>
      <c r="D80" s="101"/>
      <c r="E80" s="101"/>
      <c r="F80" s="101"/>
      <c r="G80" s="101"/>
      <c r="H80" s="101"/>
      <c r="I80" s="101"/>
      <c r="J80" s="101"/>
      <c r="K80" s="101"/>
      <c r="L80" s="101"/>
      <c r="M80" s="101"/>
      <c r="N80" s="101"/>
      <c r="O80" s="101"/>
      <c r="P80" s="101"/>
      <c r="Q80" s="101"/>
      <c r="R80" s="101"/>
      <c r="S80" s="101"/>
      <c r="T80" s="101"/>
    </row>
    <row r="81" spans="1:25" ht="26.25" customHeight="1" x14ac:dyDescent="0.2">
      <c r="A81" s="99" t="s">
        <v>27</v>
      </c>
      <c r="B81" s="108" t="s">
        <v>26</v>
      </c>
      <c r="C81" s="109"/>
      <c r="D81" s="109"/>
      <c r="E81" s="109"/>
      <c r="F81" s="109"/>
      <c r="G81" s="109"/>
      <c r="H81" s="109"/>
      <c r="I81" s="110"/>
      <c r="J81" s="119" t="s">
        <v>40</v>
      </c>
      <c r="K81" s="97" t="s">
        <v>24</v>
      </c>
      <c r="L81" s="97"/>
      <c r="M81" s="97"/>
      <c r="N81" s="97" t="s">
        <v>41</v>
      </c>
      <c r="O81" s="162"/>
      <c r="P81" s="162"/>
      <c r="Q81" s="97" t="s">
        <v>23</v>
      </c>
      <c r="R81" s="97"/>
      <c r="S81" s="97"/>
      <c r="T81" s="97" t="s">
        <v>22</v>
      </c>
    </row>
    <row r="82" spans="1:25" ht="27.75" customHeight="1" x14ac:dyDescent="0.2">
      <c r="A82" s="100"/>
      <c r="B82" s="111"/>
      <c r="C82" s="105"/>
      <c r="D82" s="105"/>
      <c r="E82" s="105"/>
      <c r="F82" s="105"/>
      <c r="G82" s="105"/>
      <c r="H82" s="105"/>
      <c r="I82" s="112"/>
      <c r="J82" s="107"/>
      <c r="K82" s="5" t="s">
        <v>28</v>
      </c>
      <c r="L82" s="5" t="s">
        <v>29</v>
      </c>
      <c r="M82" s="5" t="s">
        <v>30</v>
      </c>
      <c r="N82" s="5" t="s">
        <v>34</v>
      </c>
      <c r="O82" s="5" t="s">
        <v>7</v>
      </c>
      <c r="P82" s="5" t="s">
        <v>31</v>
      </c>
      <c r="Q82" s="5" t="s">
        <v>32</v>
      </c>
      <c r="R82" s="5" t="s">
        <v>28</v>
      </c>
      <c r="S82" s="5" t="s">
        <v>33</v>
      </c>
      <c r="T82" s="97"/>
    </row>
    <row r="83" spans="1:25" ht="12.75" customHeight="1" x14ac:dyDescent="0.2">
      <c r="A83" s="205" t="s">
        <v>147</v>
      </c>
      <c r="B83" s="206"/>
      <c r="C83" s="206"/>
      <c r="D83" s="206"/>
      <c r="E83" s="206"/>
      <c r="F83" s="206"/>
      <c r="G83" s="206"/>
      <c r="H83" s="206"/>
      <c r="I83" s="206"/>
      <c r="J83" s="206"/>
      <c r="K83" s="206"/>
      <c r="L83" s="206"/>
      <c r="M83" s="206"/>
      <c r="N83" s="206"/>
      <c r="O83" s="206"/>
      <c r="P83" s="206"/>
      <c r="Q83" s="206"/>
      <c r="R83" s="206"/>
      <c r="S83" s="206"/>
      <c r="T83" s="207"/>
    </row>
    <row r="84" spans="1:25" x14ac:dyDescent="0.2">
      <c r="A84" s="31" t="s">
        <v>137</v>
      </c>
      <c r="B84" s="124" t="s">
        <v>142</v>
      </c>
      <c r="C84" s="125"/>
      <c r="D84" s="125"/>
      <c r="E84" s="125"/>
      <c r="F84" s="125"/>
      <c r="G84" s="125"/>
      <c r="H84" s="125"/>
      <c r="I84" s="126"/>
      <c r="J84" s="25">
        <v>7</v>
      </c>
      <c r="K84" s="25">
        <v>1</v>
      </c>
      <c r="L84" s="25">
        <v>2</v>
      </c>
      <c r="M84" s="25">
        <v>0</v>
      </c>
      <c r="N84" s="19">
        <f t="shared" ref="N84:N94" si="4">K84+L84+M84</f>
        <v>3</v>
      </c>
      <c r="O84" s="19">
        <f t="shared" ref="O84:O94" si="5">P84-N84</f>
        <v>10</v>
      </c>
      <c r="P84" s="19">
        <f t="shared" ref="P84:P94" si="6">ROUND(PRODUCT(J84,25)/14,0)</f>
        <v>13</v>
      </c>
      <c r="Q84" s="25"/>
      <c r="R84" s="25" t="s">
        <v>28</v>
      </c>
      <c r="S84" s="26"/>
      <c r="T84" s="11" t="s">
        <v>95</v>
      </c>
    </row>
    <row r="85" spans="1:25" x14ac:dyDescent="0.2">
      <c r="A85" s="32" t="s">
        <v>141</v>
      </c>
      <c r="B85" s="124" t="s">
        <v>146</v>
      </c>
      <c r="C85" s="125"/>
      <c r="D85" s="125"/>
      <c r="E85" s="125"/>
      <c r="F85" s="125"/>
      <c r="G85" s="125"/>
      <c r="H85" s="125"/>
      <c r="I85" s="126"/>
      <c r="J85" s="25">
        <v>7</v>
      </c>
      <c r="K85" s="25">
        <v>1</v>
      </c>
      <c r="L85" s="25">
        <v>2</v>
      </c>
      <c r="M85" s="25">
        <v>0</v>
      </c>
      <c r="N85" s="19">
        <f t="shared" si="4"/>
        <v>3</v>
      </c>
      <c r="O85" s="19">
        <f t="shared" si="5"/>
        <v>10</v>
      </c>
      <c r="P85" s="19">
        <f t="shared" si="6"/>
        <v>13</v>
      </c>
      <c r="Q85" s="25"/>
      <c r="R85" s="25" t="s">
        <v>28</v>
      </c>
      <c r="S85" s="26"/>
      <c r="T85" s="11" t="s">
        <v>95</v>
      </c>
      <c r="U85" s="237" t="s">
        <v>88</v>
      </c>
      <c r="V85" s="142"/>
      <c r="W85" s="142"/>
      <c r="X85" s="142"/>
      <c r="Y85" s="142"/>
    </row>
    <row r="86" spans="1:25" x14ac:dyDescent="0.2">
      <c r="A86" s="32" t="s">
        <v>140</v>
      </c>
      <c r="B86" s="124" t="s">
        <v>145</v>
      </c>
      <c r="C86" s="125"/>
      <c r="D86" s="125"/>
      <c r="E86" s="125"/>
      <c r="F86" s="125"/>
      <c r="G86" s="125"/>
      <c r="H86" s="125"/>
      <c r="I86" s="126"/>
      <c r="J86" s="25">
        <v>7</v>
      </c>
      <c r="K86" s="25">
        <v>1</v>
      </c>
      <c r="L86" s="25">
        <v>2</v>
      </c>
      <c r="M86" s="25">
        <v>0</v>
      </c>
      <c r="N86" s="19">
        <f t="shared" si="4"/>
        <v>3</v>
      </c>
      <c r="O86" s="19">
        <f t="shared" si="5"/>
        <v>10</v>
      </c>
      <c r="P86" s="19">
        <f t="shared" si="6"/>
        <v>13</v>
      </c>
      <c r="Q86" s="25"/>
      <c r="R86" s="25" t="s">
        <v>28</v>
      </c>
      <c r="S86" s="26"/>
      <c r="T86" s="11" t="s">
        <v>95</v>
      </c>
      <c r="U86" s="237"/>
      <c r="V86" s="142"/>
      <c r="W86" s="142"/>
      <c r="X86" s="142"/>
      <c r="Y86" s="142"/>
    </row>
    <row r="87" spans="1:25" x14ac:dyDescent="0.2">
      <c r="A87" s="31" t="s">
        <v>138</v>
      </c>
      <c r="B87" s="124" t="s">
        <v>143</v>
      </c>
      <c r="C87" s="125"/>
      <c r="D87" s="125"/>
      <c r="E87" s="125"/>
      <c r="F87" s="125"/>
      <c r="G87" s="125"/>
      <c r="H87" s="125"/>
      <c r="I87" s="126"/>
      <c r="J87" s="25">
        <v>7</v>
      </c>
      <c r="K87" s="25">
        <v>1</v>
      </c>
      <c r="L87" s="25">
        <v>2</v>
      </c>
      <c r="M87" s="25">
        <v>0</v>
      </c>
      <c r="N87" s="19">
        <f t="shared" si="4"/>
        <v>3</v>
      </c>
      <c r="O87" s="19">
        <f t="shared" si="5"/>
        <v>10</v>
      </c>
      <c r="P87" s="19">
        <f t="shared" si="6"/>
        <v>13</v>
      </c>
      <c r="Q87" s="25"/>
      <c r="R87" s="25"/>
      <c r="S87" s="26" t="s">
        <v>33</v>
      </c>
      <c r="T87" s="11" t="s">
        <v>95</v>
      </c>
      <c r="U87" s="237"/>
      <c r="V87" s="142"/>
      <c r="W87" s="142"/>
      <c r="X87" s="142"/>
      <c r="Y87" s="142"/>
    </row>
    <row r="88" spans="1:25" s="71" customFormat="1" x14ac:dyDescent="0.2">
      <c r="A88" s="32" t="s">
        <v>205</v>
      </c>
      <c r="B88" s="73" t="s">
        <v>204</v>
      </c>
      <c r="C88" s="74"/>
      <c r="D88" s="74"/>
      <c r="E88" s="74"/>
      <c r="F88" s="74"/>
      <c r="G88" s="74"/>
      <c r="H88" s="74"/>
      <c r="I88" s="75"/>
      <c r="J88" s="25">
        <v>7</v>
      </c>
      <c r="K88" s="25">
        <v>1</v>
      </c>
      <c r="L88" s="25">
        <v>2</v>
      </c>
      <c r="M88" s="25">
        <v>0</v>
      </c>
      <c r="N88" s="19">
        <f t="shared" ref="N88" si="7">K88+L88+M88</f>
        <v>3</v>
      </c>
      <c r="O88" s="19">
        <f t="shared" ref="O88" si="8">P88-N88</f>
        <v>10</v>
      </c>
      <c r="P88" s="19">
        <f t="shared" ref="P88" si="9">ROUND(PRODUCT(J88,25)/14,0)</f>
        <v>13</v>
      </c>
      <c r="Q88" s="25"/>
      <c r="R88" s="25" t="s">
        <v>28</v>
      </c>
      <c r="S88" s="26"/>
      <c r="T88" s="11" t="s">
        <v>95</v>
      </c>
      <c r="U88" s="237"/>
      <c r="V88" s="142"/>
      <c r="W88" s="142"/>
      <c r="X88" s="142"/>
      <c r="Y88" s="142"/>
    </row>
    <row r="89" spans="1:25" s="71" customFormat="1" x14ac:dyDescent="0.2">
      <c r="A89" s="32" t="s">
        <v>139</v>
      </c>
      <c r="B89" s="124" t="s">
        <v>144</v>
      </c>
      <c r="C89" s="125"/>
      <c r="D89" s="125"/>
      <c r="E89" s="125"/>
      <c r="F89" s="125"/>
      <c r="G89" s="125"/>
      <c r="H89" s="125"/>
      <c r="I89" s="126"/>
      <c r="J89" s="25">
        <v>7</v>
      </c>
      <c r="K89" s="25">
        <v>1</v>
      </c>
      <c r="L89" s="25">
        <v>2</v>
      </c>
      <c r="M89" s="25">
        <v>0</v>
      </c>
      <c r="N89" s="19">
        <f t="shared" ref="N89:N93" si="10">K89+L89+M89</f>
        <v>3</v>
      </c>
      <c r="O89" s="19">
        <f t="shared" ref="O89:O93" si="11">P89-N89</f>
        <v>10</v>
      </c>
      <c r="P89" s="19">
        <f t="shared" ref="P89:P93" si="12">ROUND(PRODUCT(J89,25)/14,0)</f>
        <v>13</v>
      </c>
      <c r="Q89" s="25"/>
      <c r="R89" s="25" t="s">
        <v>28</v>
      </c>
      <c r="S89" s="26"/>
      <c r="T89" s="11" t="s">
        <v>95</v>
      </c>
      <c r="U89" s="237"/>
      <c r="V89" s="142"/>
      <c r="W89" s="142"/>
      <c r="X89" s="142"/>
      <c r="Y89" s="142"/>
    </row>
    <row r="90" spans="1:25" s="71" customFormat="1" x14ac:dyDescent="0.2">
      <c r="A90" s="32" t="s">
        <v>182</v>
      </c>
      <c r="B90" s="124" t="s">
        <v>183</v>
      </c>
      <c r="C90" s="125"/>
      <c r="D90" s="125"/>
      <c r="E90" s="125"/>
      <c r="F90" s="125"/>
      <c r="G90" s="125"/>
      <c r="H90" s="125"/>
      <c r="I90" s="126"/>
      <c r="J90" s="25">
        <v>7</v>
      </c>
      <c r="K90" s="25">
        <v>1</v>
      </c>
      <c r="L90" s="25">
        <v>2</v>
      </c>
      <c r="M90" s="25">
        <v>0</v>
      </c>
      <c r="N90" s="19">
        <f t="shared" si="10"/>
        <v>3</v>
      </c>
      <c r="O90" s="19">
        <f t="shared" si="11"/>
        <v>10</v>
      </c>
      <c r="P90" s="19">
        <f t="shared" si="12"/>
        <v>13</v>
      </c>
      <c r="Q90" s="25"/>
      <c r="R90" s="25"/>
      <c r="S90" s="26" t="s">
        <v>33</v>
      </c>
      <c r="T90" s="11" t="s">
        <v>95</v>
      </c>
      <c r="U90" s="237"/>
      <c r="V90" s="142"/>
      <c r="W90" s="142"/>
      <c r="X90" s="142"/>
      <c r="Y90" s="142"/>
    </row>
    <row r="91" spans="1:25" s="71" customFormat="1" x14ac:dyDescent="0.2">
      <c r="A91" s="32" t="s">
        <v>211</v>
      </c>
      <c r="B91" s="124" t="s">
        <v>191</v>
      </c>
      <c r="C91" s="125"/>
      <c r="D91" s="125"/>
      <c r="E91" s="125"/>
      <c r="F91" s="125"/>
      <c r="G91" s="125"/>
      <c r="H91" s="125"/>
      <c r="I91" s="126"/>
      <c r="J91" s="25">
        <v>7</v>
      </c>
      <c r="K91" s="25">
        <v>1</v>
      </c>
      <c r="L91" s="25">
        <v>2</v>
      </c>
      <c r="M91" s="25">
        <v>0</v>
      </c>
      <c r="N91" s="19">
        <f t="shared" si="10"/>
        <v>3</v>
      </c>
      <c r="O91" s="19">
        <f t="shared" si="11"/>
        <v>10</v>
      </c>
      <c r="P91" s="19">
        <f t="shared" si="12"/>
        <v>13</v>
      </c>
      <c r="Q91" s="25"/>
      <c r="R91" s="25" t="s">
        <v>28</v>
      </c>
      <c r="S91" s="26"/>
      <c r="T91" s="11" t="s">
        <v>95</v>
      </c>
      <c r="U91" s="237"/>
      <c r="V91" s="142"/>
      <c r="W91" s="142"/>
      <c r="X91" s="142"/>
      <c r="Y91" s="142"/>
    </row>
    <row r="92" spans="1:25" s="81" customFormat="1" x14ac:dyDescent="0.2">
      <c r="A92" s="32" t="s">
        <v>214</v>
      </c>
      <c r="B92" s="78" t="s">
        <v>215</v>
      </c>
      <c r="C92" s="79"/>
      <c r="D92" s="79"/>
      <c r="E92" s="79"/>
      <c r="F92" s="79"/>
      <c r="G92" s="79"/>
      <c r="H92" s="79"/>
      <c r="I92" s="80"/>
      <c r="J92" s="25">
        <v>7</v>
      </c>
      <c r="K92" s="25">
        <v>1</v>
      </c>
      <c r="L92" s="25">
        <v>2</v>
      </c>
      <c r="M92" s="25">
        <v>0</v>
      </c>
      <c r="N92" s="19">
        <f t="shared" ref="N92" si="13">K92+L92+M92</f>
        <v>3</v>
      </c>
      <c r="O92" s="19">
        <f t="shared" ref="O92" si="14">P92-N92</f>
        <v>10</v>
      </c>
      <c r="P92" s="19">
        <f t="shared" ref="P92" si="15">ROUND(PRODUCT(J92,25)/14,0)</f>
        <v>13</v>
      </c>
      <c r="Q92" s="25"/>
      <c r="R92" s="25" t="s">
        <v>28</v>
      </c>
      <c r="S92" s="26"/>
      <c r="T92" s="11" t="s">
        <v>95</v>
      </c>
      <c r="U92" s="237"/>
      <c r="V92" s="142"/>
      <c r="W92" s="142"/>
      <c r="X92" s="142"/>
      <c r="Y92" s="142"/>
    </row>
    <row r="93" spans="1:25" s="71" customFormat="1" x14ac:dyDescent="0.2">
      <c r="A93" s="32" t="s">
        <v>195</v>
      </c>
      <c r="B93" s="73" t="s">
        <v>194</v>
      </c>
      <c r="C93" s="74"/>
      <c r="D93" s="74"/>
      <c r="E93" s="74"/>
      <c r="F93" s="74"/>
      <c r="G93" s="74"/>
      <c r="H93" s="74"/>
      <c r="I93" s="75"/>
      <c r="J93" s="25">
        <v>7</v>
      </c>
      <c r="K93" s="25">
        <v>1</v>
      </c>
      <c r="L93" s="25">
        <v>2</v>
      </c>
      <c r="M93" s="25">
        <v>0</v>
      </c>
      <c r="N93" s="19">
        <f t="shared" si="10"/>
        <v>3</v>
      </c>
      <c r="O93" s="19">
        <f t="shared" si="11"/>
        <v>10</v>
      </c>
      <c r="P93" s="19">
        <f t="shared" si="12"/>
        <v>13</v>
      </c>
      <c r="Q93" s="25"/>
      <c r="R93" s="25" t="s">
        <v>28</v>
      </c>
      <c r="S93" s="26"/>
      <c r="T93" s="11" t="s">
        <v>95</v>
      </c>
      <c r="U93" s="237"/>
      <c r="V93" s="142"/>
      <c r="W93" s="142"/>
      <c r="X93" s="142"/>
      <c r="Y93" s="142"/>
    </row>
    <row r="94" spans="1:25" x14ac:dyDescent="0.2">
      <c r="A94" s="32" t="s">
        <v>196</v>
      </c>
      <c r="B94" s="73" t="s">
        <v>201</v>
      </c>
      <c r="C94" s="74"/>
      <c r="D94" s="74"/>
      <c r="E94" s="74"/>
      <c r="F94" s="74"/>
      <c r="G94" s="74"/>
      <c r="H94" s="74"/>
      <c r="I94" s="75"/>
      <c r="J94" s="25">
        <v>7</v>
      </c>
      <c r="K94" s="25">
        <v>1</v>
      </c>
      <c r="L94" s="25">
        <v>2</v>
      </c>
      <c r="M94" s="25">
        <v>0</v>
      </c>
      <c r="N94" s="19">
        <f t="shared" si="4"/>
        <v>3</v>
      </c>
      <c r="O94" s="19">
        <f t="shared" si="5"/>
        <v>10</v>
      </c>
      <c r="P94" s="19">
        <f t="shared" si="6"/>
        <v>13</v>
      </c>
      <c r="Q94" s="25"/>
      <c r="R94" s="25" t="s">
        <v>28</v>
      </c>
      <c r="S94" s="26"/>
      <c r="T94" s="11" t="s">
        <v>95</v>
      </c>
      <c r="U94" s="237"/>
      <c r="V94" s="142"/>
      <c r="W94" s="142"/>
      <c r="X94" s="142"/>
      <c r="Y94" s="142"/>
    </row>
    <row r="95" spans="1:25" x14ac:dyDescent="0.2">
      <c r="A95" s="127" t="s">
        <v>153</v>
      </c>
      <c r="B95" s="128"/>
      <c r="C95" s="128"/>
      <c r="D95" s="128"/>
      <c r="E95" s="128"/>
      <c r="F95" s="128"/>
      <c r="G95" s="128"/>
      <c r="H95" s="128"/>
      <c r="I95" s="128"/>
      <c r="J95" s="128"/>
      <c r="K95" s="128"/>
      <c r="L95" s="128"/>
      <c r="M95" s="128"/>
      <c r="N95" s="128"/>
      <c r="O95" s="128"/>
      <c r="P95" s="128"/>
      <c r="Q95" s="128"/>
      <c r="R95" s="128"/>
      <c r="S95" s="128"/>
      <c r="T95" s="129"/>
      <c r="U95" s="55"/>
      <c r="V95" s="55"/>
      <c r="W95" s="55"/>
      <c r="X95" s="55"/>
      <c r="Y95" s="55"/>
    </row>
    <row r="96" spans="1:25" ht="24.75" customHeight="1" x14ac:dyDescent="0.2">
      <c r="A96" s="31" t="s">
        <v>148</v>
      </c>
      <c r="B96" s="121" t="s">
        <v>154</v>
      </c>
      <c r="C96" s="122"/>
      <c r="D96" s="122"/>
      <c r="E96" s="122"/>
      <c r="F96" s="122"/>
      <c r="G96" s="122"/>
      <c r="H96" s="122"/>
      <c r="I96" s="123"/>
      <c r="J96" s="25">
        <v>7</v>
      </c>
      <c r="K96" s="25">
        <v>1</v>
      </c>
      <c r="L96" s="25">
        <v>2</v>
      </c>
      <c r="M96" s="25"/>
      <c r="N96" s="19">
        <f t="shared" ref="N96:N106" si="16">K96+L96+M96</f>
        <v>3</v>
      </c>
      <c r="O96" s="19">
        <f t="shared" ref="O96:O106" si="17">P96-N96</f>
        <v>10</v>
      </c>
      <c r="P96" s="19">
        <f t="shared" ref="P96:P106" si="18">ROUND(PRODUCT(J96,25)/14,0)</f>
        <v>13</v>
      </c>
      <c r="Q96" s="25"/>
      <c r="R96" s="25" t="s">
        <v>28</v>
      </c>
      <c r="S96" s="26"/>
      <c r="T96" s="11" t="s">
        <v>95</v>
      </c>
      <c r="U96" s="238" t="s">
        <v>89</v>
      </c>
      <c r="V96" s="239"/>
      <c r="W96" s="239"/>
      <c r="X96" s="239"/>
      <c r="Y96" s="240"/>
    </row>
    <row r="97" spans="1:25" s="71" customFormat="1" x14ac:dyDescent="0.2">
      <c r="A97" s="31" t="s">
        <v>152</v>
      </c>
      <c r="B97" s="124" t="s">
        <v>146</v>
      </c>
      <c r="C97" s="125"/>
      <c r="D97" s="125"/>
      <c r="E97" s="125"/>
      <c r="F97" s="125"/>
      <c r="G97" s="125"/>
      <c r="H97" s="125"/>
      <c r="I97" s="126"/>
      <c r="J97" s="25">
        <v>7</v>
      </c>
      <c r="K97" s="25">
        <v>1</v>
      </c>
      <c r="L97" s="25">
        <v>2</v>
      </c>
      <c r="M97" s="25"/>
      <c r="N97" s="19">
        <f t="shared" ref="N97:N101" si="19">K97+L97+M97</f>
        <v>3</v>
      </c>
      <c r="O97" s="19">
        <f t="shared" ref="O97:O101" si="20">P97-N97</f>
        <v>10</v>
      </c>
      <c r="P97" s="19">
        <f t="shared" ref="P97:P101" si="21">ROUND(PRODUCT(J97,25)/14,0)</f>
        <v>13</v>
      </c>
      <c r="Q97" s="25"/>
      <c r="R97" s="25" t="s">
        <v>28</v>
      </c>
      <c r="S97" s="26"/>
      <c r="T97" s="11" t="s">
        <v>95</v>
      </c>
      <c r="U97" s="238"/>
      <c r="V97" s="239"/>
      <c r="W97" s="239"/>
      <c r="X97" s="239"/>
      <c r="Y97" s="240"/>
    </row>
    <row r="98" spans="1:25" s="71" customFormat="1" x14ac:dyDescent="0.2">
      <c r="A98" s="32" t="s">
        <v>151</v>
      </c>
      <c r="B98" s="124" t="s">
        <v>156</v>
      </c>
      <c r="C98" s="125"/>
      <c r="D98" s="125"/>
      <c r="E98" s="125"/>
      <c r="F98" s="125"/>
      <c r="G98" s="125"/>
      <c r="H98" s="125"/>
      <c r="I98" s="126"/>
      <c r="J98" s="25">
        <v>7</v>
      </c>
      <c r="K98" s="25">
        <v>1</v>
      </c>
      <c r="L98" s="25">
        <v>2</v>
      </c>
      <c r="M98" s="25"/>
      <c r="N98" s="19">
        <f t="shared" si="19"/>
        <v>3</v>
      </c>
      <c r="O98" s="19">
        <f t="shared" si="20"/>
        <v>10</v>
      </c>
      <c r="P98" s="19">
        <f t="shared" si="21"/>
        <v>13</v>
      </c>
      <c r="Q98" s="25"/>
      <c r="R98" s="25" t="s">
        <v>28</v>
      </c>
      <c r="S98" s="26"/>
      <c r="T98" s="11" t="s">
        <v>95</v>
      </c>
      <c r="U98" s="238"/>
      <c r="V98" s="239"/>
      <c r="W98" s="239"/>
      <c r="X98" s="239"/>
      <c r="Y98" s="240"/>
    </row>
    <row r="99" spans="1:25" s="71" customFormat="1" ht="29.25" customHeight="1" x14ac:dyDescent="0.2">
      <c r="A99" s="32" t="s">
        <v>149</v>
      </c>
      <c r="B99" s="121" t="s">
        <v>155</v>
      </c>
      <c r="C99" s="122"/>
      <c r="D99" s="122"/>
      <c r="E99" s="122"/>
      <c r="F99" s="122"/>
      <c r="G99" s="122"/>
      <c r="H99" s="122"/>
      <c r="I99" s="123"/>
      <c r="J99" s="25">
        <v>7</v>
      </c>
      <c r="K99" s="25">
        <v>1</v>
      </c>
      <c r="L99" s="25">
        <v>2</v>
      </c>
      <c r="M99" s="25"/>
      <c r="N99" s="19">
        <f t="shared" si="19"/>
        <v>3</v>
      </c>
      <c r="O99" s="19">
        <f t="shared" si="20"/>
        <v>10</v>
      </c>
      <c r="P99" s="19">
        <f t="shared" si="21"/>
        <v>13</v>
      </c>
      <c r="Q99" s="25"/>
      <c r="R99" s="25"/>
      <c r="S99" s="26" t="s">
        <v>33</v>
      </c>
      <c r="T99" s="11" t="s">
        <v>95</v>
      </c>
      <c r="U99" s="238"/>
      <c r="V99" s="239"/>
      <c r="W99" s="239"/>
      <c r="X99" s="239"/>
      <c r="Y99" s="240"/>
    </row>
    <row r="100" spans="1:25" s="71" customFormat="1" ht="15.75" customHeight="1" x14ac:dyDescent="0.2">
      <c r="A100" s="32" t="s">
        <v>207</v>
      </c>
      <c r="B100" s="73" t="s">
        <v>206</v>
      </c>
      <c r="C100" s="76"/>
      <c r="D100" s="76"/>
      <c r="E100" s="76"/>
      <c r="F100" s="76"/>
      <c r="G100" s="76"/>
      <c r="H100" s="76"/>
      <c r="I100" s="77"/>
      <c r="J100" s="25">
        <v>7</v>
      </c>
      <c r="K100" s="25">
        <v>1</v>
      </c>
      <c r="L100" s="25">
        <v>2</v>
      </c>
      <c r="M100" s="25"/>
      <c r="N100" s="19">
        <f t="shared" ref="N100" si="22">K100+L100+M100</f>
        <v>3</v>
      </c>
      <c r="O100" s="19">
        <f t="shared" ref="O100" si="23">P100-N100</f>
        <v>10</v>
      </c>
      <c r="P100" s="19">
        <f t="shared" ref="P100" si="24">ROUND(PRODUCT(J100,25)/14,0)</f>
        <v>13</v>
      </c>
      <c r="Q100" s="25"/>
      <c r="R100" s="25" t="s">
        <v>28</v>
      </c>
      <c r="S100" s="26"/>
      <c r="T100" s="11" t="s">
        <v>95</v>
      </c>
      <c r="U100" s="238"/>
      <c r="V100" s="239"/>
      <c r="W100" s="239"/>
      <c r="X100" s="239"/>
      <c r="Y100" s="240"/>
    </row>
    <row r="101" spans="1:25" s="71" customFormat="1" x14ac:dyDescent="0.2">
      <c r="A101" s="32" t="s">
        <v>150</v>
      </c>
      <c r="B101" s="124" t="s">
        <v>210</v>
      </c>
      <c r="C101" s="125"/>
      <c r="D101" s="125"/>
      <c r="E101" s="125"/>
      <c r="F101" s="125"/>
      <c r="G101" s="125"/>
      <c r="H101" s="125"/>
      <c r="I101" s="126"/>
      <c r="J101" s="25">
        <v>7</v>
      </c>
      <c r="K101" s="25">
        <v>1</v>
      </c>
      <c r="L101" s="25">
        <v>2</v>
      </c>
      <c r="M101" s="25"/>
      <c r="N101" s="19">
        <f t="shared" si="19"/>
        <v>3</v>
      </c>
      <c r="O101" s="19">
        <f t="shared" si="20"/>
        <v>10</v>
      </c>
      <c r="P101" s="19">
        <f t="shared" si="21"/>
        <v>13</v>
      </c>
      <c r="Q101" s="25"/>
      <c r="R101" s="25" t="s">
        <v>28</v>
      </c>
      <c r="S101" s="26"/>
      <c r="T101" s="11" t="s">
        <v>95</v>
      </c>
      <c r="U101" s="238"/>
      <c r="V101" s="239"/>
      <c r="W101" s="239"/>
      <c r="X101" s="239"/>
      <c r="Y101" s="240"/>
    </row>
    <row r="102" spans="1:25" ht="15" customHeight="1" x14ac:dyDescent="0.2">
      <c r="A102" s="32" t="s">
        <v>184</v>
      </c>
      <c r="B102" s="124" t="s">
        <v>189</v>
      </c>
      <c r="C102" s="125"/>
      <c r="D102" s="125"/>
      <c r="E102" s="125"/>
      <c r="F102" s="125"/>
      <c r="G102" s="125"/>
      <c r="H102" s="125"/>
      <c r="I102" s="126"/>
      <c r="J102" s="25">
        <v>7</v>
      </c>
      <c r="K102" s="25">
        <v>1</v>
      </c>
      <c r="L102" s="25">
        <v>2</v>
      </c>
      <c r="M102" s="25"/>
      <c r="N102" s="19">
        <f t="shared" si="16"/>
        <v>3</v>
      </c>
      <c r="O102" s="19">
        <f t="shared" si="17"/>
        <v>10</v>
      </c>
      <c r="P102" s="19">
        <f t="shared" si="18"/>
        <v>13</v>
      </c>
      <c r="Q102" s="25"/>
      <c r="R102" s="25"/>
      <c r="S102" s="26" t="s">
        <v>33</v>
      </c>
      <c r="T102" s="11" t="s">
        <v>95</v>
      </c>
      <c r="U102" s="238"/>
      <c r="V102" s="239"/>
      <c r="W102" s="239"/>
      <c r="X102" s="239"/>
      <c r="Y102" s="240"/>
    </row>
    <row r="103" spans="1:25" ht="12.75" customHeight="1" x14ac:dyDescent="0.2">
      <c r="A103" s="32" t="s">
        <v>185</v>
      </c>
      <c r="B103" s="124" t="s">
        <v>192</v>
      </c>
      <c r="C103" s="125"/>
      <c r="D103" s="125"/>
      <c r="E103" s="125"/>
      <c r="F103" s="125"/>
      <c r="G103" s="125"/>
      <c r="H103" s="125"/>
      <c r="I103" s="126"/>
      <c r="J103" s="25">
        <v>7</v>
      </c>
      <c r="K103" s="25">
        <v>1</v>
      </c>
      <c r="L103" s="25">
        <v>2</v>
      </c>
      <c r="M103" s="25"/>
      <c r="N103" s="19">
        <f t="shared" si="16"/>
        <v>3</v>
      </c>
      <c r="O103" s="19">
        <f t="shared" si="17"/>
        <v>10</v>
      </c>
      <c r="P103" s="19">
        <f t="shared" si="18"/>
        <v>13</v>
      </c>
      <c r="Q103" s="25"/>
      <c r="R103" s="25" t="s">
        <v>28</v>
      </c>
      <c r="S103" s="26"/>
      <c r="T103" s="11" t="s">
        <v>95</v>
      </c>
      <c r="U103" s="238"/>
      <c r="V103" s="239"/>
      <c r="W103" s="239"/>
      <c r="X103" s="239"/>
      <c r="Y103" s="240"/>
    </row>
    <row r="104" spans="1:25" s="81" customFormat="1" ht="12.75" customHeight="1" x14ac:dyDescent="0.2">
      <c r="A104" s="32" t="s">
        <v>213</v>
      </c>
      <c r="B104" s="78" t="s">
        <v>216</v>
      </c>
      <c r="C104" s="79"/>
      <c r="D104" s="79"/>
      <c r="E104" s="79"/>
      <c r="F104" s="79"/>
      <c r="G104" s="79"/>
      <c r="H104" s="79"/>
      <c r="I104" s="80"/>
      <c r="J104" s="25">
        <v>7</v>
      </c>
      <c r="K104" s="25">
        <v>1</v>
      </c>
      <c r="L104" s="25">
        <v>2</v>
      </c>
      <c r="M104" s="25"/>
      <c r="N104" s="19">
        <f t="shared" ref="N104" si="25">K104+L104+M104</f>
        <v>3</v>
      </c>
      <c r="O104" s="19">
        <f t="shared" ref="O104" si="26">P104-N104</f>
        <v>10</v>
      </c>
      <c r="P104" s="19">
        <f t="shared" ref="P104" si="27">ROUND(PRODUCT(J104,25)/14,0)</f>
        <v>13</v>
      </c>
      <c r="Q104" s="25"/>
      <c r="R104" s="25" t="s">
        <v>28</v>
      </c>
      <c r="S104" s="26"/>
      <c r="T104" s="11" t="s">
        <v>95</v>
      </c>
      <c r="U104" s="238"/>
      <c r="V104" s="239"/>
      <c r="W104" s="239"/>
      <c r="X104" s="239"/>
      <c r="Y104" s="240"/>
    </row>
    <row r="105" spans="1:25" x14ac:dyDescent="0.2">
      <c r="A105" s="32" t="s">
        <v>186</v>
      </c>
      <c r="B105" s="124" t="s">
        <v>198</v>
      </c>
      <c r="C105" s="125"/>
      <c r="D105" s="125"/>
      <c r="E105" s="125"/>
      <c r="F105" s="125"/>
      <c r="G105" s="125"/>
      <c r="H105" s="125"/>
      <c r="I105" s="126"/>
      <c r="J105" s="25">
        <v>7</v>
      </c>
      <c r="K105" s="25">
        <v>1</v>
      </c>
      <c r="L105" s="25">
        <v>2</v>
      </c>
      <c r="M105" s="25"/>
      <c r="N105" s="19">
        <f t="shared" si="16"/>
        <v>3</v>
      </c>
      <c r="O105" s="19">
        <f t="shared" si="17"/>
        <v>10</v>
      </c>
      <c r="P105" s="19">
        <f t="shared" si="18"/>
        <v>13</v>
      </c>
      <c r="Q105" s="25"/>
      <c r="R105" s="25" t="s">
        <v>28</v>
      </c>
      <c r="S105" s="26"/>
      <c r="T105" s="11" t="s">
        <v>95</v>
      </c>
      <c r="U105" s="238"/>
      <c r="V105" s="239"/>
      <c r="W105" s="239"/>
      <c r="X105" s="239"/>
      <c r="Y105" s="240"/>
    </row>
    <row r="106" spans="1:25" x14ac:dyDescent="0.2">
      <c r="A106" s="32" t="s">
        <v>197</v>
      </c>
      <c r="B106" s="124" t="s">
        <v>202</v>
      </c>
      <c r="C106" s="125"/>
      <c r="D106" s="125"/>
      <c r="E106" s="125"/>
      <c r="F106" s="125"/>
      <c r="G106" s="125"/>
      <c r="H106" s="125"/>
      <c r="I106" s="126"/>
      <c r="J106" s="25">
        <v>7</v>
      </c>
      <c r="K106" s="25">
        <v>1</v>
      </c>
      <c r="L106" s="25">
        <v>2</v>
      </c>
      <c r="M106" s="25"/>
      <c r="N106" s="19">
        <f t="shared" si="16"/>
        <v>3</v>
      </c>
      <c r="O106" s="19">
        <f t="shared" si="17"/>
        <v>10</v>
      </c>
      <c r="P106" s="19">
        <f t="shared" si="18"/>
        <v>13</v>
      </c>
      <c r="Q106" s="25"/>
      <c r="R106" s="25" t="s">
        <v>28</v>
      </c>
      <c r="S106" s="26"/>
      <c r="T106" s="11" t="s">
        <v>95</v>
      </c>
      <c r="U106" s="238"/>
      <c r="V106" s="239"/>
      <c r="W106" s="239"/>
      <c r="X106" s="239"/>
      <c r="Y106" s="240"/>
    </row>
    <row r="107" spans="1:25" x14ac:dyDescent="0.2">
      <c r="A107" s="127" t="s">
        <v>157</v>
      </c>
      <c r="B107" s="128"/>
      <c r="C107" s="128"/>
      <c r="D107" s="128"/>
      <c r="E107" s="128"/>
      <c r="F107" s="128"/>
      <c r="G107" s="128"/>
      <c r="H107" s="128"/>
      <c r="I107" s="128"/>
      <c r="J107" s="128"/>
      <c r="K107" s="128"/>
      <c r="L107" s="128"/>
      <c r="M107" s="128"/>
      <c r="N107" s="128"/>
      <c r="O107" s="128"/>
      <c r="P107" s="128"/>
      <c r="Q107" s="128"/>
      <c r="R107" s="128"/>
      <c r="S107" s="128"/>
      <c r="T107" s="129"/>
      <c r="U107" s="238"/>
      <c r="V107" s="239"/>
      <c r="W107" s="239"/>
      <c r="X107" s="239"/>
      <c r="Y107" s="240"/>
    </row>
    <row r="108" spans="1:25" x14ac:dyDescent="0.2">
      <c r="A108" s="31" t="s">
        <v>158</v>
      </c>
      <c r="B108" s="124" t="s">
        <v>162</v>
      </c>
      <c r="C108" s="125"/>
      <c r="D108" s="125"/>
      <c r="E108" s="125"/>
      <c r="F108" s="125"/>
      <c r="G108" s="125"/>
      <c r="H108" s="125"/>
      <c r="I108" s="126"/>
      <c r="J108" s="25">
        <v>7</v>
      </c>
      <c r="K108" s="25">
        <v>1</v>
      </c>
      <c r="L108" s="25">
        <v>2</v>
      </c>
      <c r="M108" s="25">
        <v>0</v>
      </c>
      <c r="N108" s="19">
        <f t="shared" ref="N108:N118" si="28">K108+L108+M108</f>
        <v>3</v>
      </c>
      <c r="O108" s="19">
        <f t="shared" ref="O108:O118" si="29">P108-N108</f>
        <v>10</v>
      </c>
      <c r="P108" s="19">
        <f t="shared" ref="P108:P118" si="30">ROUND(PRODUCT(J108,25)/14,0)</f>
        <v>13</v>
      </c>
      <c r="Q108" s="25"/>
      <c r="R108" s="25" t="s">
        <v>28</v>
      </c>
      <c r="S108" s="26"/>
      <c r="T108" s="11" t="s">
        <v>95</v>
      </c>
      <c r="U108" s="238"/>
      <c r="V108" s="239"/>
      <c r="W108" s="239"/>
      <c r="X108" s="239"/>
      <c r="Y108" s="240"/>
    </row>
    <row r="109" spans="1:25" s="71" customFormat="1" x14ac:dyDescent="0.2">
      <c r="A109" s="31" t="s">
        <v>161</v>
      </c>
      <c r="B109" s="124" t="s">
        <v>146</v>
      </c>
      <c r="C109" s="125"/>
      <c r="D109" s="125"/>
      <c r="E109" s="125"/>
      <c r="F109" s="125"/>
      <c r="G109" s="125"/>
      <c r="H109" s="125"/>
      <c r="I109" s="126"/>
      <c r="J109" s="25">
        <v>7</v>
      </c>
      <c r="K109" s="25">
        <v>1</v>
      </c>
      <c r="L109" s="25">
        <v>2</v>
      </c>
      <c r="M109" s="25">
        <v>0</v>
      </c>
      <c r="N109" s="19">
        <f t="shared" ref="N109:N113" si="31">K109+L109+M109</f>
        <v>3</v>
      </c>
      <c r="O109" s="19">
        <f t="shared" ref="O109:O113" si="32">P109-N109</f>
        <v>10</v>
      </c>
      <c r="P109" s="19">
        <f t="shared" ref="P109:P113" si="33">ROUND(PRODUCT(J109,25)/14,0)</f>
        <v>13</v>
      </c>
      <c r="Q109" s="25"/>
      <c r="R109" s="25" t="s">
        <v>28</v>
      </c>
      <c r="S109" s="26"/>
      <c r="T109" s="11" t="s">
        <v>95</v>
      </c>
      <c r="U109" s="72"/>
      <c r="V109" s="72"/>
      <c r="W109" s="72"/>
      <c r="X109" s="72"/>
      <c r="Y109" s="72"/>
    </row>
    <row r="110" spans="1:25" s="71" customFormat="1" x14ac:dyDescent="0.2">
      <c r="A110" s="32" t="s">
        <v>160</v>
      </c>
      <c r="B110" s="121" t="s">
        <v>164</v>
      </c>
      <c r="C110" s="122"/>
      <c r="D110" s="122"/>
      <c r="E110" s="122"/>
      <c r="F110" s="122"/>
      <c r="G110" s="122"/>
      <c r="H110" s="122"/>
      <c r="I110" s="123"/>
      <c r="J110" s="25">
        <v>7</v>
      </c>
      <c r="K110" s="25">
        <v>1</v>
      </c>
      <c r="L110" s="25">
        <v>2</v>
      </c>
      <c r="M110" s="25">
        <v>0</v>
      </c>
      <c r="N110" s="19">
        <f t="shared" si="31"/>
        <v>3</v>
      </c>
      <c r="O110" s="19">
        <f t="shared" si="32"/>
        <v>10</v>
      </c>
      <c r="P110" s="19">
        <f t="shared" si="33"/>
        <v>13</v>
      </c>
      <c r="Q110" s="25"/>
      <c r="R110" s="25" t="s">
        <v>28</v>
      </c>
      <c r="S110" s="26"/>
      <c r="T110" s="11" t="s">
        <v>95</v>
      </c>
      <c r="U110" s="72"/>
      <c r="V110" s="72"/>
      <c r="W110" s="72"/>
      <c r="X110" s="72"/>
      <c r="Y110" s="72"/>
    </row>
    <row r="111" spans="1:25" s="71" customFormat="1" ht="26.25" customHeight="1" x14ac:dyDescent="0.2">
      <c r="A111" s="32" t="s">
        <v>159</v>
      </c>
      <c r="B111" s="121" t="s">
        <v>163</v>
      </c>
      <c r="C111" s="122"/>
      <c r="D111" s="122"/>
      <c r="E111" s="122"/>
      <c r="F111" s="122"/>
      <c r="G111" s="122"/>
      <c r="H111" s="122"/>
      <c r="I111" s="123"/>
      <c r="J111" s="25">
        <v>7</v>
      </c>
      <c r="K111" s="25">
        <v>1</v>
      </c>
      <c r="L111" s="25">
        <v>2</v>
      </c>
      <c r="M111" s="25">
        <v>0</v>
      </c>
      <c r="N111" s="19">
        <f t="shared" si="31"/>
        <v>3</v>
      </c>
      <c r="O111" s="19">
        <f t="shared" si="32"/>
        <v>10</v>
      </c>
      <c r="P111" s="19">
        <f t="shared" si="33"/>
        <v>13</v>
      </c>
      <c r="Q111" s="25"/>
      <c r="R111" s="25"/>
      <c r="S111" s="26" t="s">
        <v>33</v>
      </c>
      <c r="T111" s="11" t="s">
        <v>95</v>
      </c>
      <c r="U111" s="72"/>
      <c r="V111" s="72"/>
      <c r="W111" s="72"/>
      <c r="X111" s="72"/>
      <c r="Y111" s="72"/>
    </row>
    <row r="112" spans="1:25" s="71" customFormat="1" ht="14.25" customHeight="1" x14ac:dyDescent="0.2">
      <c r="A112" s="32" t="s">
        <v>208</v>
      </c>
      <c r="B112" s="73" t="s">
        <v>209</v>
      </c>
      <c r="C112" s="76"/>
      <c r="D112" s="76"/>
      <c r="E112" s="76"/>
      <c r="F112" s="76"/>
      <c r="G112" s="76"/>
      <c r="H112" s="76"/>
      <c r="I112" s="77"/>
      <c r="J112" s="25">
        <v>7</v>
      </c>
      <c r="K112" s="25">
        <v>1</v>
      </c>
      <c r="L112" s="25">
        <v>2</v>
      </c>
      <c r="M112" s="25">
        <v>0</v>
      </c>
      <c r="N112" s="19">
        <f t="shared" ref="N112" si="34">K112+L112+M112</f>
        <v>3</v>
      </c>
      <c r="O112" s="19">
        <f t="shared" ref="O112" si="35">P112-N112</f>
        <v>10</v>
      </c>
      <c r="P112" s="19">
        <f t="shared" ref="P112" si="36">ROUND(PRODUCT(J112,25)/14,0)</f>
        <v>13</v>
      </c>
      <c r="Q112" s="25"/>
      <c r="R112" s="25" t="s">
        <v>28</v>
      </c>
      <c r="S112" s="26"/>
      <c r="T112" s="11" t="s">
        <v>95</v>
      </c>
      <c r="U112" s="72"/>
      <c r="V112" s="72"/>
      <c r="W112" s="72"/>
      <c r="X112" s="72"/>
      <c r="Y112" s="72"/>
    </row>
    <row r="113" spans="1:25" s="71" customFormat="1" x14ac:dyDescent="0.2">
      <c r="A113" s="32" t="s">
        <v>181</v>
      </c>
      <c r="B113" s="124" t="s">
        <v>177</v>
      </c>
      <c r="C113" s="125"/>
      <c r="D113" s="125"/>
      <c r="E113" s="125"/>
      <c r="F113" s="125"/>
      <c r="G113" s="125"/>
      <c r="H113" s="125"/>
      <c r="I113" s="126"/>
      <c r="J113" s="25">
        <v>7</v>
      </c>
      <c r="K113" s="25">
        <v>1</v>
      </c>
      <c r="L113" s="25">
        <v>2</v>
      </c>
      <c r="M113" s="25">
        <v>0</v>
      </c>
      <c r="N113" s="19">
        <f t="shared" si="31"/>
        <v>3</v>
      </c>
      <c r="O113" s="19">
        <f t="shared" si="32"/>
        <v>10</v>
      </c>
      <c r="P113" s="19">
        <f t="shared" si="33"/>
        <v>13</v>
      </c>
      <c r="Q113" s="25"/>
      <c r="R113" s="25" t="s">
        <v>28</v>
      </c>
      <c r="S113" s="26"/>
      <c r="T113" s="11" t="s">
        <v>95</v>
      </c>
      <c r="U113" s="72"/>
      <c r="V113" s="72"/>
      <c r="W113" s="72"/>
      <c r="X113" s="72"/>
      <c r="Y113" s="72"/>
    </row>
    <row r="114" spans="1:25" x14ac:dyDescent="0.2">
      <c r="A114" s="32" t="s">
        <v>172</v>
      </c>
      <c r="B114" s="124" t="s">
        <v>190</v>
      </c>
      <c r="C114" s="125"/>
      <c r="D114" s="125"/>
      <c r="E114" s="125"/>
      <c r="F114" s="125"/>
      <c r="G114" s="125"/>
      <c r="H114" s="125"/>
      <c r="I114" s="126"/>
      <c r="J114" s="25">
        <v>7</v>
      </c>
      <c r="K114" s="25">
        <v>1</v>
      </c>
      <c r="L114" s="25">
        <v>2</v>
      </c>
      <c r="M114" s="25">
        <v>0</v>
      </c>
      <c r="N114" s="19">
        <f t="shared" si="28"/>
        <v>3</v>
      </c>
      <c r="O114" s="19">
        <f t="shared" si="29"/>
        <v>10</v>
      </c>
      <c r="P114" s="19">
        <f t="shared" si="30"/>
        <v>13</v>
      </c>
      <c r="Q114" s="25"/>
      <c r="R114" s="25"/>
      <c r="S114" s="26" t="s">
        <v>33</v>
      </c>
      <c r="T114" s="11" t="s">
        <v>95</v>
      </c>
    </row>
    <row r="115" spans="1:25" ht="13.5" customHeight="1" x14ac:dyDescent="0.2">
      <c r="A115" s="32" t="s">
        <v>187</v>
      </c>
      <c r="B115" s="124" t="s">
        <v>193</v>
      </c>
      <c r="C115" s="125"/>
      <c r="D115" s="125"/>
      <c r="E115" s="125"/>
      <c r="F115" s="125"/>
      <c r="G115" s="125"/>
      <c r="H115" s="125"/>
      <c r="I115" s="126"/>
      <c r="J115" s="25">
        <v>7</v>
      </c>
      <c r="K115" s="25">
        <v>1</v>
      </c>
      <c r="L115" s="25">
        <v>2</v>
      </c>
      <c r="M115" s="25">
        <v>0</v>
      </c>
      <c r="N115" s="19">
        <f t="shared" si="28"/>
        <v>3</v>
      </c>
      <c r="O115" s="19">
        <f t="shared" si="29"/>
        <v>10</v>
      </c>
      <c r="P115" s="19">
        <f t="shared" si="30"/>
        <v>13</v>
      </c>
      <c r="Q115" s="25"/>
      <c r="R115" s="25" t="s">
        <v>28</v>
      </c>
      <c r="S115" s="26"/>
      <c r="T115" s="11" t="s">
        <v>95</v>
      </c>
    </row>
    <row r="116" spans="1:25" s="81" customFormat="1" ht="13.5" customHeight="1" x14ac:dyDescent="0.2">
      <c r="A116" s="32" t="s">
        <v>212</v>
      </c>
      <c r="B116" s="78" t="s">
        <v>217</v>
      </c>
      <c r="C116" s="79"/>
      <c r="D116" s="79"/>
      <c r="E116" s="79"/>
      <c r="F116" s="79"/>
      <c r="G116" s="79"/>
      <c r="H116" s="79"/>
      <c r="I116" s="80"/>
      <c r="J116" s="25">
        <v>7</v>
      </c>
      <c r="K116" s="25">
        <v>1</v>
      </c>
      <c r="L116" s="25">
        <v>2</v>
      </c>
      <c r="M116" s="25">
        <v>0</v>
      </c>
      <c r="N116" s="19">
        <f t="shared" ref="N116" si="37">K116+L116+M116</f>
        <v>3</v>
      </c>
      <c r="O116" s="19">
        <f t="shared" ref="O116" si="38">P116-N116</f>
        <v>10</v>
      </c>
      <c r="P116" s="19">
        <f t="shared" ref="P116" si="39">ROUND(PRODUCT(J116,25)/14,0)</f>
        <v>13</v>
      </c>
      <c r="Q116" s="25"/>
      <c r="R116" s="25" t="s">
        <v>28</v>
      </c>
      <c r="S116" s="26"/>
      <c r="T116" s="11" t="s">
        <v>95</v>
      </c>
    </row>
    <row r="117" spans="1:25" x14ac:dyDescent="0.2">
      <c r="A117" s="32" t="s">
        <v>188</v>
      </c>
      <c r="B117" s="124" t="s">
        <v>200</v>
      </c>
      <c r="C117" s="125"/>
      <c r="D117" s="125"/>
      <c r="E117" s="125"/>
      <c r="F117" s="125"/>
      <c r="G117" s="125"/>
      <c r="H117" s="125"/>
      <c r="I117" s="126"/>
      <c r="J117" s="25">
        <v>7</v>
      </c>
      <c r="K117" s="25">
        <v>1</v>
      </c>
      <c r="L117" s="25">
        <v>2</v>
      </c>
      <c r="M117" s="25">
        <v>0</v>
      </c>
      <c r="N117" s="19">
        <f t="shared" si="28"/>
        <v>3</v>
      </c>
      <c r="O117" s="19">
        <f t="shared" si="29"/>
        <v>10</v>
      </c>
      <c r="P117" s="19">
        <f t="shared" si="30"/>
        <v>13</v>
      </c>
      <c r="Q117" s="25"/>
      <c r="R117" s="25" t="s">
        <v>28</v>
      </c>
      <c r="S117" s="26"/>
      <c r="T117" s="11" t="s">
        <v>95</v>
      </c>
    </row>
    <row r="118" spans="1:25" ht="12" customHeight="1" x14ac:dyDescent="0.2">
      <c r="A118" s="32" t="s">
        <v>199</v>
      </c>
      <c r="B118" s="124" t="s">
        <v>203</v>
      </c>
      <c r="C118" s="125"/>
      <c r="D118" s="125"/>
      <c r="E118" s="125"/>
      <c r="F118" s="125"/>
      <c r="G118" s="125"/>
      <c r="H118" s="125"/>
      <c r="I118" s="126"/>
      <c r="J118" s="25">
        <v>7</v>
      </c>
      <c r="K118" s="25">
        <v>1</v>
      </c>
      <c r="L118" s="25">
        <v>2</v>
      </c>
      <c r="M118" s="25">
        <v>0</v>
      </c>
      <c r="N118" s="19">
        <f t="shared" si="28"/>
        <v>3</v>
      </c>
      <c r="O118" s="19">
        <f t="shared" si="29"/>
        <v>10</v>
      </c>
      <c r="P118" s="19">
        <f t="shared" si="30"/>
        <v>13</v>
      </c>
      <c r="Q118" s="25"/>
      <c r="R118" s="25" t="s">
        <v>28</v>
      </c>
      <c r="S118" s="26"/>
      <c r="T118" s="11" t="s">
        <v>95</v>
      </c>
    </row>
    <row r="119" spans="1:25" x14ac:dyDescent="0.2">
      <c r="A119" s="196" t="s">
        <v>82</v>
      </c>
      <c r="B119" s="197"/>
      <c r="C119" s="197"/>
      <c r="D119" s="197"/>
      <c r="E119" s="197"/>
      <c r="F119" s="197"/>
      <c r="G119" s="197"/>
      <c r="H119" s="197"/>
      <c r="I119" s="198"/>
      <c r="J119" s="22">
        <f t="shared" ref="J119:P119" si="40">SUM(J84,J96,J108)</f>
        <v>21</v>
      </c>
      <c r="K119" s="22">
        <f t="shared" si="40"/>
        <v>3</v>
      </c>
      <c r="L119" s="22">
        <f t="shared" si="40"/>
        <v>6</v>
      </c>
      <c r="M119" s="22">
        <f t="shared" si="40"/>
        <v>0</v>
      </c>
      <c r="N119" s="22">
        <f t="shared" si="40"/>
        <v>9</v>
      </c>
      <c r="O119" s="22">
        <f t="shared" si="40"/>
        <v>30</v>
      </c>
      <c r="P119" s="22">
        <f t="shared" si="40"/>
        <v>39</v>
      </c>
      <c r="Q119" s="22">
        <f>COUNTIF(Q84,"E")+COUNTIF(Q96,"E")+COUNTIF(Q108,"E")</f>
        <v>0</v>
      </c>
      <c r="R119" s="22">
        <f>COUNTIF(R84,"C")+COUNTIF(R96,"C")+COUNTIF(R108,"C")</f>
        <v>3</v>
      </c>
      <c r="S119" s="22">
        <f>COUNTIF(S84,"VP")+COUNTIF(S96,"VP")+COUNTIF(S108,"VP")</f>
        <v>0</v>
      </c>
      <c r="T119" s="27"/>
    </row>
    <row r="120" spans="1:25" ht="24.75" customHeight="1" x14ac:dyDescent="0.2">
      <c r="A120" s="199" t="s">
        <v>48</v>
      </c>
      <c r="B120" s="200"/>
      <c r="C120" s="200"/>
      <c r="D120" s="200"/>
      <c r="E120" s="200"/>
      <c r="F120" s="200"/>
      <c r="G120" s="200"/>
      <c r="H120" s="200"/>
      <c r="I120" s="200"/>
      <c r="J120" s="201"/>
      <c r="K120" s="22">
        <f t="shared" ref="K120:P120" si="41">SUM(K84,K96,K108)*14</f>
        <v>42</v>
      </c>
      <c r="L120" s="22">
        <f t="shared" si="41"/>
        <v>84</v>
      </c>
      <c r="M120" s="22">
        <f t="shared" si="41"/>
        <v>0</v>
      </c>
      <c r="N120" s="22">
        <f t="shared" si="41"/>
        <v>126</v>
      </c>
      <c r="O120" s="22">
        <f t="shared" si="41"/>
        <v>420</v>
      </c>
      <c r="P120" s="22">
        <f t="shared" si="41"/>
        <v>546</v>
      </c>
      <c r="Q120" s="190"/>
      <c r="R120" s="191"/>
      <c r="S120" s="191"/>
      <c r="T120" s="192"/>
    </row>
    <row r="121" spans="1:25" ht="13.5" customHeight="1" x14ac:dyDescent="0.2">
      <c r="A121" s="202"/>
      <c r="B121" s="203"/>
      <c r="C121" s="203"/>
      <c r="D121" s="203"/>
      <c r="E121" s="203"/>
      <c r="F121" s="203"/>
      <c r="G121" s="203"/>
      <c r="H121" s="203"/>
      <c r="I121" s="203"/>
      <c r="J121" s="204"/>
      <c r="K121" s="184">
        <f>SUM(K120:M120)</f>
        <v>126</v>
      </c>
      <c r="L121" s="185"/>
      <c r="M121" s="186"/>
      <c r="N121" s="187">
        <f>SUM(N120:O120)</f>
        <v>546</v>
      </c>
      <c r="O121" s="188"/>
      <c r="P121" s="189"/>
      <c r="Q121" s="193"/>
      <c r="R121" s="194"/>
      <c r="S121" s="194"/>
      <c r="T121" s="195"/>
    </row>
    <row r="122" spans="1:25" x14ac:dyDescent="0.2">
      <c r="A122" s="12"/>
      <c r="B122" s="12"/>
      <c r="C122" s="12"/>
      <c r="D122" s="12"/>
      <c r="E122" s="12"/>
      <c r="F122" s="12"/>
      <c r="G122" s="12"/>
      <c r="H122" s="12"/>
      <c r="I122" s="12"/>
      <c r="J122" s="12"/>
      <c r="K122" s="13"/>
      <c r="L122" s="13"/>
      <c r="M122" s="13"/>
      <c r="N122" s="14"/>
      <c r="O122" s="14"/>
      <c r="P122" s="14"/>
      <c r="Q122" s="15"/>
      <c r="R122" s="15"/>
      <c r="S122" s="15"/>
      <c r="T122" s="15"/>
    </row>
    <row r="123" spans="1:25" x14ac:dyDescent="0.2">
      <c r="B123" s="2"/>
      <c r="C123" s="2"/>
      <c r="D123" s="2"/>
      <c r="E123" s="2"/>
      <c r="F123" s="2"/>
      <c r="G123" s="2"/>
      <c r="M123" s="8"/>
      <c r="N123" s="8"/>
      <c r="O123" s="8"/>
      <c r="P123" s="8"/>
      <c r="Q123" s="8"/>
      <c r="R123" s="8"/>
      <c r="S123" s="8"/>
    </row>
    <row r="124" spans="1:25" x14ac:dyDescent="0.2">
      <c r="A124" s="12"/>
      <c r="B124" s="12"/>
      <c r="C124" s="12"/>
      <c r="D124" s="12"/>
      <c r="E124" s="12"/>
      <c r="F124" s="12"/>
      <c r="G124" s="12"/>
      <c r="H124" s="12"/>
      <c r="I124" s="12"/>
      <c r="J124" s="12"/>
      <c r="K124" s="13"/>
      <c r="L124" s="13"/>
      <c r="M124" s="13"/>
      <c r="N124" s="16"/>
      <c r="O124" s="16"/>
      <c r="P124" s="16"/>
      <c r="Q124" s="16"/>
      <c r="R124" s="16"/>
      <c r="S124" s="16"/>
      <c r="T124" s="16"/>
    </row>
    <row r="125" spans="1:25" ht="15" customHeight="1" x14ac:dyDescent="0.2">
      <c r="A125" s="105" t="s">
        <v>49</v>
      </c>
      <c r="B125" s="105"/>
      <c r="C125" s="105"/>
      <c r="D125" s="105"/>
      <c r="E125" s="105"/>
      <c r="F125" s="105"/>
      <c r="G125" s="105"/>
      <c r="H125" s="105"/>
      <c r="I125" s="105"/>
      <c r="J125" s="105"/>
      <c r="K125" s="105"/>
      <c r="L125" s="105"/>
      <c r="M125" s="105"/>
      <c r="N125" s="105"/>
      <c r="O125" s="105"/>
      <c r="P125" s="105"/>
      <c r="Q125" s="105"/>
      <c r="R125" s="105"/>
      <c r="S125" s="105"/>
      <c r="T125" s="105"/>
    </row>
    <row r="126" spans="1:25" ht="24" customHeight="1" x14ac:dyDescent="0.2">
      <c r="A126" s="102" t="s">
        <v>178</v>
      </c>
      <c r="B126" s="103"/>
      <c r="C126" s="103"/>
      <c r="D126" s="103"/>
      <c r="E126" s="103"/>
      <c r="F126" s="103"/>
      <c r="G126" s="103"/>
      <c r="H126" s="103"/>
      <c r="I126" s="103"/>
      <c r="J126" s="103"/>
      <c r="K126" s="103"/>
      <c r="L126" s="103"/>
      <c r="M126" s="103"/>
      <c r="N126" s="103"/>
      <c r="O126" s="103"/>
      <c r="P126" s="103"/>
      <c r="Q126" s="103"/>
      <c r="R126" s="103"/>
      <c r="S126" s="103"/>
      <c r="T126" s="104"/>
    </row>
    <row r="127" spans="1:25" ht="16.5" customHeight="1" x14ac:dyDescent="0.2">
      <c r="A127" s="120" t="s">
        <v>27</v>
      </c>
      <c r="B127" s="120" t="s">
        <v>26</v>
      </c>
      <c r="C127" s="120"/>
      <c r="D127" s="120"/>
      <c r="E127" s="120"/>
      <c r="F127" s="120"/>
      <c r="G127" s="120"/>
      <c r="H127" s="120"/>
      <c r="I127" s="120"/>
      <c r="J127" s="88" t="s">
        <v>40</v>
      </c>
      <c r="K127" s="88" t="s">
        <v>24</v>
      </c>
      <c r="L127" s="88"/>
      <c r="M127" s="88"/>
      <c r="N127" s="88" t="s">
        <v>41</v>
      </c>
      <c r="O127" s="88"/>
      <c r="P127" s="88"/>
      <c r="Q127" s="88" t="s">
        <v>23</v>
      </c>
      <c r="R127" s="88"/>
      <c r="S127" s="88"/>
      <c r="T127" s="88" t="s">
        <v>22</v>
      </c>
    </row>
    <row r="128" spans="1:25" ht="34.5" customHeight="1" x14ac:dyDescent="0.2">
      <c r="A128" s="120"/>
      <c r="B128" s="120"/>
      <c r="C128" s="120"/>
      <c r="D128" s="120"/>
      <c r="E128" s="120"/>
      <c r="F128" s="120"/>
      <c r="G128" s="120"/>
      <c r="H128" s="120"/>
      <c r="I128" s="120"/>
      <c r="J128" s="88"/>
      <c r="K128" s="29" t="s">
        <v>28</v>
      </c>
      <c r="L128" s="29" t="s">
        <v>29</v>
      </c>
      <c r="M128" s="29" t="s">
        <v>30</v>
      </c>
      <c r="N128" s="29" t="s">
        <v>34</v>
      </c>
      <c r="O128" s="29" t="s">
        <v>7</v>
      </c>
      <c r="P128" s="29" t="s">
        <v>31</v>
      </c>
      <c r="Q128" s="29" t="s">
        <v>32</v>
      </c>
      <c r="R128" s="29" t="s">
        <v>28</v>
      </c>
      <c r="S128" s="29" t="s">
        <v>33</v>
      </c>
      <c r="T128" s="88"/>
    </row>
    <row r="129" spans="1:20" s="62" customFormat="1" ht="16.5" customHeight="1" x14ac:dyDescent="0.2">
      <c r="A129" s="68" t="s">
        <v>174</v>
      </c>
      <c r="B129" s="85" t="s">
        <v>109</v>
      </c>
      <c r="C129" s="86"/>
      <c r="D129" s="86"/>
      <c r="E129" s="86"/>
      <c r="F129" s="86"/>
      <c r="G129" s="86"/>
      <c r="H129" s="86"/>
      <c r="I129" s="87"/>
      <c r="J129" s="11">
        <v>7</v>
      </c>
      <c r="K129" s="11">
        <v>2</v>
      </c>
      <c r="L129" s="11">
        <v>1</v>
      </c>
      <c r="M129" s="11"/>
      <c r="N129" s="63">
        <f>K41+L41+M41</f>
        <v>3</v>
      </c>
      <c r="O129" s="19">
        <f>P41-N41</f>
        <v>10</v>
      </c>
      <c r="P129" s="19">
        <f>ROUND(PRODUCT(J41,25)/14,0)</f>
        <v>13</v>
      </c>
      <c r="Q129" s="23" t="s">
        <v>32</v>
      </c>
      <c r="R129" s="11"/>
      <c r="S129" s="24"/>
      <c r="T129" s="11" t="s">
        <v>96</v>
      </c>
    </row>
    <row r="130" spans="1:20" s="62" customFormat="1" ht="12.75" customHeight="1" x14ac:dyDescent="0.2">
      <c r="A130" s="68" t="s">
        <v>107</v>
      </c>
      <c r="B130" s="85" t="s">
        <v>110</v>
      </c>
      <c r="C130" s="86"/>
      <c r="D130" s="86"/>
      <c r="E130" s="86"/>
      <c r="F130" s="86"/>
      <c r="G130" s="86"/>
      <c r="H130" s="86"/>
      <c r="I130" s="87"/>
      <c r="J130" s="11">
        <v>8</v>
      </c>
      <c r="K130" s="11">
        <v>2</v>
      </c>
      <c r="L130" s="11">
        <v>2</v>
      </c>
      <c r="M130" s="11"/>
      <c r="N130" s="19">
        <f>IF(ISNA(INDEX($A$37:$T$123,MATCH($B130,$B$37:$B$123,0),14)),"",INDEX($A$37:$T$123,MATCH($B130,$B$37:$B$123,0),14))</f>
        <v>4</v>
      </c>
      <c r="O130" s="19">
        <f>IF(ISNA(INDEX($A$37:$T$123,MATCH($B130,$B$37:$B$123,0),15)),"",INDEX($A$37:$T$123,MATCH($B130,$B$37:$B$123,0),15))</f>
        <v>10</v>
      </c>
      <c r="P130" s="19">
        <f>IF(ISNA(INDEX($A$37:$T$123,MATCH($B130,$B$37:$B$123,0),16)),"",INDEX($A$37:$T$123,MATCH($B130,$B$37:$B$123,0),16))</f>
        <v>14</v>
      </c>
      <c r="Q130" s="23" t="s">
        <v>32</v>
      </c>
      <c r="R130" s="11"/>
      <c r="S130" s="24"/>
      <c r="T130" s="11" t="s">
        <v>96</v>
      </c>
    </row>
    <row r="131" spans="1:20" s="62" customFormat="1" ht="12.75" customHeight="1" x14ac:dyDescent="0.2">
      <c r="A131" s="54" t="s">
        <v>118</v>
      </c>
      <c r="B131" s="82" t="s">
        <v>122</v>
      </c>
      <c r="C131" s="83"/>
      <c r="D131" s="83"/>
      <c r="E131" s="83"/>
      <c r="F131" s="83"/>
      <c r="G131" s="83"/>
      <c r="H131" s="83"/>
      <c r="I131" s="84"/>
      <c r="J131" s="11">
        <v>6</v>
      </c>
      <c r="K131" s="11">
        <v>2</v>
      </c>
      <c r="L131" s="11">
        <v>1</v>
      </c>
      <c r="M131" s="11"/>
      <c r="N131" s="19">
        <f>IF(ISNA(INDEX($A$37:$T$123,MATCH($B131,$B$37:$B$123,0),14)),"",INDEX($A$37:$T$123,MATCH($B131,$B$37:$B$123,0),14))</f>
        <v>3</v>
      </c>
      <c r="O131" s="19">
        <f>IF(ISNA(INDEX($A$37:$T$123,MATCH($B131,$B$37:$B$123,0),15)),"",INDEX($A$37:$T$123,MATCH($B131,$B$37:$B$123,0),15))</f>
        <v>8</v>
      </c>
      <c r="P131" s="19">
        <f>IF(ISNA(INDEX($A$37:$T$123,MATCH($B131,$B$37:$B$123,0),16)),"",INDEX($A$37:$T$123,MATCH($B131,$B$37:$B$123,0),16))</f>
        <v>11</v>
      </c>
      <c r="Q131" s="23" t="s">
        <v>32</v>
      </c>
      <c r="R131" s="11"/>
      <c r="S131" s="24"/>
      <c r="T131" s="11" t="s">
        <v>96</v>
      </c>
    </row>
    <row r="132" spans="1:20" s="62" customFormat="1" ht="12.75" customHeight="1" x14ac:dyDescent="0.2">
      <c r="A132" s="54" t="s">
        <v>120</v>
      </c>
      <c r="B132" s="82" t="s">
        <v>124</v>
      </c>
      <c r="C132" s="83"/>
      <c r="D132" s="83"/>
      <c r="E132" s="83"/>
      <c r="F132" s="83"/>
      <c r="G132" s="83"/>
      <c r="H132" s="83"/>
      <c r="I132" s="84"/>
      <c r="J132" s="11">
        <v>6</v>
      </c>
      <c r="K132" s="11">
        <v>2</v>
      </c>
      <c r="L132" s="11">
        <v>1</v>
      </c>
      <c r="M132" s="11"/>
      <c r="N132" s="19">
        <f>IF(ISNA(INDEX($A$37:$T$123,MATCH($B132,$B$37:$B$123,0),14)),"",INDEX($A$37:$T$123,MATCH($B132,$B$37:$B$123,0),14))</f>
        <v>3</v>
      </c>
      <c r="O132" s="19">
        <f>IF(ISNA(INDEX($A$37:$T$123,MATCH($B132,$B$37:$B$123,0),15)),"",INDEX($A$37:$T$123,MATCH($B132,$B$37:$B$123,0),15))</f>
        <v>8</v>
      </c>
      <c r="P132" s="19">
        <f>IF(ISNA(INDEX($A$37:$T$123,MATCH($B132,$B$37:$B$123,0),16)),"",INDEX($A$37:$T$123,MATCH($B132,$B$37:$B$123,0),16))</f>
        <v>11</v>
      </c>
      <c r="Q132" s="23" t="s">
        <v>32</v>
      </c>
      <c r="R132" s="11"/>
      <c r="S132" s="24"/>
      <c r="T132" s="11" t="s">
        <v>96</v>
      </c>
    </row>
    <row r="133" spans="1:20" s="62" customFormat="1" ht="12.75" customHeight="1" x14ac:dyDescent="0.2">
      <c r="A133" s="54" t="s">
        <v>127</v>
      </c>
      <c r="B133" s="82" t="s">
        <v>132</v>
      </c>
      <c r="C133" s="83"/>
      <c r="D133" s="83"/>
      <c r="E133" s="83"/>
      <c r="F133" s="83"/>
      <c r="G133" s="83"/>
      <c r="H133" s="83"/>
      <c r="I133" s="84"/>
      <c r="J133" s="11">
        <v>6</v>
      </c>
      <c r="K133" s="11">
        <v>2</v>
      </c>
      <c r="L133" s="11">
        <v>1</v>
      </c>
      <c r="M133" s="11"/>
      <c r="N133" s="19">
        <f>IF(ISNA(INDEX($A$37:$T$123,MATCH($B133,$B$37:$B$123,0),14)),"",INDEX($A$37:$T$123,MATCH($B133,$B$37:$B$123,0),14))</f>
        <v>3</v>
      </c>
      <c r="O133" s="19">
        <f>IF(ISNA(INDEX($A$37:$T$123,MATCH($B133,$B$37:$B$123,0),15)),"",INDEX($A$37:$T$123,MATCH($B133,$B$37:$B$123,0),15))</f>
        <v>8</v>
      </c>
      <c r="P133" s="19">
        <f>IF(ISNA(INDEX($A$37:$T$123,MATCH($B133,$B$37:$B$123,0),16)),"",INDEX($A$37:$T$123,MATCH($B133,$B$37:$B$123,0),16))</f>
        <v>11</v>
      </c>
      <c r="Q133" s="23" t="s">
        <v>32</v>
      </c>
      <c r="R133" s="11"/>
      <c r="S133" s="24"/>
      <c r="T133" s="11" t="s">
        <v>96</v>
      </c>
    </row>
    <row r="134" spans="1:20" ht="12.75" customHeight="1" x14ac:dyDescent="0.2">
      <c r="A134" s="54" t="s">
        <v>129</v>
      </c>
      <c r="B134" s="82" t="s">
        <v>134</v>
      </c>
      <c r="C134" s="83"/>
      <c r="D134" s="83"/>
      <c r="E134" s="83"/>
      <c r="F134" s="83"/>
      <c r="G134" s="83"/>
      <c r="H134" s="83"/>
      <c r="I134" s="84"/>
      <c r="J134" s="11">
        <v>7</v>
      </c>
      <c r="K134" s="11">
        <v>2</v>
      </c>
      <c r="L134" s="11">
        <v>1</v>
      </c>
      <c r="M134" s="11"/>
      <c r="N134" s="19">
        <f>IF(ISNA(INDEX($A$37:$T$123,MATCH($B134,$B$37:$B$123,0),14)),"",INDEX($A$37:$T$123,MATCH($B134,$B$37:$B$123,0),14))</f>
        <v>3</v>
      </c>
      <c r="O134" s="19">
        <f>IF(ISNA(INDEX($A$37:$T$123,MATCH($B134,$B$37:$B$123,0),15)),"",INDEX($A$37:$T$123,MATCH($B134,$B$37:$B$123,0),15))</f>
        <v>10</v>
      </c>
      <c r="P134" s="19">
        <f>IF(ISNA(INDEX($A$37:$T$123,MATCH($B134,$B$37:$B$123,0),16)),"",INDEX($A$37:$T$123,MATCH($B134,$B$37:$B$123,0),16))</f>
        <v>13</v>
      </c>
      <c r="Q134" s="69" t="str">
        <f>IF(ISNA(INDEX($A$37:$T$123,MATCH($B134,$B$37:$B$123,0),17)),"",INDEX($A$37:$T$123,MATCH($B134,$B$37:$B$123,0),17))</f>
        <v>E</v>
      </c>
      <c r="R134" s="69">
        <f>IF(ISNA(INDEX($A$37:$T$123,MATCH($B134,$B$37:$B$123,0),18)),"",INDEX($A$37:$T$123,MATCH($B134,$B$37:$B$123,0),18))</f>
        <v>0</v>
      </c>
      <c r="S134" s="69">
        <f>IF(ISNA(INDEX($A$37:$T$123,MATCH($B134,$B$37:$B$123,0),19)),"",INDEX($A$37:$T$123,MATCH($B134,$B$37:$B$123,0),19))</f>
        <v>0</v>
      </c>
      <c r="T134" s="70" t="s">
        <v>96</v>
      </c>
    </row>
    <row r="135" spans="1:20" x14ac:dyDescent="0.2">
      <c r="A135" s="175" t="s">
        <v>82</v>
      </c>
      <c r="B135" s="176"/>
      <c r="C135" s="176"/>
      <c r="D135" s="176"/>
      <c r="E135" s="176"/>
      <c r="F135" s="176"/>
      <c r="G135" s="176"/>
      <c r="H135" s="176"/>
      <c r="I135" s="177"/>
      <c r="J135" s="38">
        <f t="shared" ref="J135:P135" si="42">SUM(J129:J134)</f>
        <v>40</v>
      </c>
      <c r="K135" s="38">
        <f t="shared" si="42"/>
        <v>12</v>
      </c>
      <c r="L135" s="38">
        <f t="shared" si="42"/>
        <v>7</v>
      </c>
      <c r="M135" s="38">
        <f t="shared" si="42"/>
        <v>0</v>
      </c>
      <c r="N135" s="38">
        <f t="shared" si="42"/>
        <v>19</v>
      </c>
      <c r="O135" s="38">
        <f t="shared" si="42"/>
        <v>54</v>
      </c>
      <c r="P135" s="38">
        <f t="shared" si="42"/>
        <v>73</v>
      </c>
      <c r="Q135" s="39">
        <f>COUNTIF(Q129:Q134,"E")</f>
        <v>6</v>
      </c>
      <c r="R135" s="39">
        <f>COUNTIF(R129:R134,"C")</f>
        <v>0</v>
      </c>
      <c r="S135" s="39">
        <f>COUNTIF(S129:S134,"VP")</f>
        <v>0</v>
      </c>
      <c r="T135" s="40">
        <v>6</v>
      </c>
    </row>
    <row r="136" spans="1:20" ht="27" customHeight="1" x14ac:dyDescent="0.2">
      <c r="A136" s="178" t="s">
        <v>48</v>
      </c>
      <c r="B136" s="179"/>
      <c r="C136" s="179"/>
      <c r="D136" s="179"/>
      <c r="E136" s="179"/>
      <c r="F136" s="179"/>
      <c r="G136" s="179"/>
      <c r="H136" s="179"/>
      <c r="I136" s="179"/>
      <c r="J136" s="180"/>
      <c r="K136" s="38">
        <f t="shared" ref="K136:P136" si="43">K135*14</f>
        <v>168</v>
      </c>
      <c r="L136" s="38">
        <f t="shared" si="43"/>
        <v>98</v>
      </c>
      <c r="M136" s="38">
        <f t="shared" si="43"/>
        <v>0</v>
      </c>
      <c r="N136" s="38">
        <f t="shared" si="43"/>
        <v>266</v>
      </c>
      <c r="O136" s="38">
        <f t="shared" si="43"/>
        <v>756</v>
      </c>
      <c r="P136" s="38">
        <f t="shared" si="43"/>
        <v>1022</v>
      </c>
      <c r="Q136" s="163"/>
      <c r="R136" s="164"/>
      <c r="S136" s="164"/>
      <c r="T136" s="165"/>
    </row>
    <row r="137" spans="1:20" ht="12.75" customHeight="1" x14ac:dyDescent="0.2">
      <c r="A137" s="181"/>
      <c r="B137" s="182"/>
      <c r="C137" s="182"/>
      <c r="D137" s="182"/>
      <c r="E137" s="182"/>
      <c r="F137" s="182"/>
      <c r="G137" s="182"/>
      <c r="H137" s="182"/>
      <c r="I137" s="182"/>
      <c r="J137" s="183"/>
      <c r="K137" s="172">
        <f>SUM(K136:M136)</f>
        <v>266</v>
      </c>
      <c r="L137" s="173"/>
      <c r="M137" s="174"/>
      <c r="N137" s="169">
        <f>SUM(N136:O136)</f>
        <v>1022</v>
      </c>
      <c r="O137" s="170"/>
      <c r="P137" s="171"/>
      <c r="Q137" s="166"/>
      <c r="R137" s="167"/>
      <c r="S137" s="167"/>
      <c r="T137" s="168"/>
    </row>
    <row r="139" spans="1:20" x14ac:dyDescent="0.2">
      <c r="B139" s="2"/>
      <c r="C139" s="2"/>
      <c r="D139" s="2"/>
      <c r="E139" s="2"/>
      <c r="F139" s="2"/>
      <c r="G139" s="2"/>
      <c r="M139" s="8"/>
      <c r="N139" s="8"/>
      <c r="O139" s="8"/>
      <c r="P139" s="8"/>
      <c r="Q139" s="8"/>
      <c r="R139" s="8"/>
      <c r="S139" s="8"/>
    </row>
    <row r="140" spans="1:20" x14ac:dyDescent="0.2">
      <c r="B140" s="8"/>
      <c r="C140" s="8"/>
      <c r="D140" s="8"/>
      <c r="E140" s="8"/>
      <c r="F140" s="8"/>
      <c r="G140" s="8"/>
      <c r="H140" s="17"/>
      <c r="I140" s="17"/>
      <c r="J140" s="17"/>
      <c r="M140" s="8"/>
      <c r="N140" s="8"/>
      <c r="O140" s="8"/>
      <c r="P140" s="8"/>
      <c r="Q140" s="8"/>
      <c r="R140" s="8"/>
      <c r="S140" s="8"/>
    </row>
    <row r="142" spans="1:20" x14ac:dyDescent="0.2">
      <c r="A142" s="97" t="s">
        <v>176</v>
      </c>
      <c r="B142" s="98"/>
      <c r="C142" s="98"/>
      <c r="D142" s="98"/>
      <c r="E142" s="98"/>
      <c r="F142" s="98"/>
      <c r="G142" s="98"/>
      <c r="H142" s="98"/>
      <c r="I142" s="98"/>
      <c r="J142" s="98"/>
      <c r="K142" s="98"/>
      <c r="L142" s="98"/>
      <c r="M142" s="98"/>
      <c r="N142" s="98"/>
      <c r="O142" s="98"/>
      <c r="P142" s="98"/>
      <c r="Q142" s="98"/>
      <c r="R142" s="98"/>
      <c r="S142" s="98"/>
      <c r="T142" s="98"/>
    </row>
    <row r="143" spans="1:20" ht="27.75" customHeight="1" x14ac:dyDescent="0.2">
      <c r="A143" s="120" t="s">
        <v>27</v>
      </c>
      <c r="B143" s="120" t="s">
        <v>26</v>
      </c>
      <c r="C143" s="120"/>
      <c r="D143" s="120"/>
      <c r="E143" s="120"/>
      <c r="F143" s="120"/>
      <c r="G143" s="120"/>
      <c r="H143" s="120"/>
      <c r="I143" s="120"/>
      <c r="J143" s="88" t="s">
        <v>40</v>
      </c>
      <c r="K143" s="88" t="s">
        <v>24</v>
      </c>
      <c r="L143" s="88"/>
      <c r="M143" s="88"/>
      <c r="N143" s="88" t="s">
        <v>41</v>
      </c>
      <c r="O143" s="88"/>
      <c r="P143" s="88"/>
      <c r="Q143" s="88" t="s">
        <v>23</v>
      </c>
      <c r="R143" s="88"/>
      <c r="S143" s="88"/>
      <c r="T143" s="88" t="s">
        <v>22</v>
      </c>
    </row>
    <row r="144" spans="1:20" ht="27.75" customHeight="1" x14ac:dyDescent="0.2">
      <c r="A144" s="120"/>
      <c r="B144" s="120"/>
      <c r="C144" s="120"/>
      <c r="D144" s="120"/>
      <c r="E144" s="120"/>
      <c r="F144" s="120"/>
      <c r="G144" s="120"/>
      <c r="H144" s="120"/>
      <c r="I144" s="120"/>
      <c r="J144" s="88"/>
      <c r="K144" s="29" t="s">
        <v>28</v>
      </c>
      <c r="L144" s="29" t="s">
        <v>29</v>
      </c>
      <c r="M144" s="29" t="s">
        <v>30</v>
      </c>
      <c r="N144" s="29" t="s">
        <v>34</v>
      </c>
      <c r="O144" s="29" t="s">
        <v>7</v>
      </c>
      <c r="P144" s="29" t="s">
        <v>31</v>
      </c>
      <c r="Q144" s="29" t="s">
        <v>32</v>
      </c>
      <c r="R144" s="29" t="s">
        <v>28</v>
      </c>
      <c r="S144" s="29" t="s">
        <v>33</v>
      </c>
      <c r="T144" s="88"/>
    </row>
    <row r="145" spans="1:34" s="62" customFormat="1" ht="16.5" customHeight="1" x14ac:dyDescent="0.2">
      <c r="A145" s="54" t="s">
        <v>106</v>
      </c>
      <c r="B145" s="85" t="s">
        <v>170</v>
      </c>
      <c r="C145" s="86"/>
      <c r="D145" s="86"/>
      <c r="E145" s="86"/>
      <c r="F145" s="86"/>
      <c r="G145" s="86"/>
      <c r="H145" s="86"/>
      <c r="I145" s="87"/>
      <c r="J145" s="11">
        <v>8</v>
      </c>
      <c r="K145" s="11">
        <v>1</v>
      </c>
      <c r="L145" s="11">
        <v>2</v>
      </c>
      <c r="M145" s="11">
        <v>1</v>
      </c>
      <c r="N145" s="19">
        <f t="shared" ref="N145:N153" si="44">IF(ISNA(INDEX($A$37:$T$123,MATCH($B145,$B$37:$B$123,0),14)),"",INDEX($A$37:$T$123,MATCH($B145,$B$37:$B$123,0),14))</f>
        <v>4</v>
      </c>
      <c r="O145" s="19">
        <f t="shared" ref="O145:O153" si="45">IF(ISNA(INDEX($A$37:$T$123,MATCH($B145,$B$37:$B$123,0),15)),"",INDEX($A$37:$T$123,MATCH($B145,$B$37:$B$123,0),15))</f>
        <v>10</v>
      </c>
      <c r="P145" s="19">
        <f t="shared" ref="P145:P153" si="46">IF(ISNA(INDEX($A$37:$T$123,MATCH($B145,$B$37:$B$123,0),16)),"",INDEX($A$37:$T$123,MATCH($B145,$B$37:$B$123,0),16))</f>
        <v>14</v>
      </c>
      <c r="Q145" s="28" t="str">
        <f t="shared" ref="Q145:Q151" si="47">IF(ISNA(INDEX($A$37:$T$123,MATCH($B145,$B$37:$B$123,0),17)),"",INDEX($A$37:$T$123,MATCH($B145,$B$37:$B$123,0),17))</f>
        <v>E</v>
      </c>
      <c r="R145" s="28">
        <f t="shared" ref="R145:R153" si="48">IF(ISNA(INDEX($A$37:$T$123,MATCH($B145,$B$37:$B$123,0),18)),"",INDEX($A$37:$T$123,MATCH($B145,$B$37:$B$123,0),18))</f>
        <v>0</v>
      </c>
      <c r="S145" s="28">
        <f t="shared" ref="S145:S153" si="49">IF(ISNA(INDEX($A$37:$T$123,MATCH($B145,$B$37:$B$123,0),19)),"",INDEX($A$37:$T$123,MATCH($B145,$B$37:$B$123,0),19))</f>
        <v>0</v>
      </c>
      <c r="T145" s="20" t="s">
        <v>95</v>
      </c>
      <c r="U145" s="1"/>
      <c r="V145" s="1"/>
      <c r="W145" s="1"/>
      <c r="X145" s="1"/>
      <c r="Y145" s="1"/>
      <c r="Z145" s="1"/>
      <c r="AA145" s="1"/>
      <c r="AB145" s="1"/>
      <c r="AC145" s="1"/>
      <c r="AD145" s="1"/>
      <c r="AE145" s="1"/>
      <c r="AF145" s="1"/>
      <c r="AG145" s="1"/>
      <c r="AH145" s="1"/>
    </row>
    <row r="146" spans="1:34" ht="14.25" customHeight="1" x14ac:dyDescent="0.2">
      <c r="A146" s="54" t="s">
        <v>112</v>
      </c>
      <c r="B146" s="82" t="s">
        <v>115</v>
      </c>
      <c r="C146" s="83"/>
      <c r="D146" s="83"/>
      <c r="E146" s="83"/>
      <c r="F146" s="83"/>
      <c r="G146" s="83"/>
      <c r="H146" s="83"/>
      <c r="I146" s="84"/>
      <c r="J146" s="11">
        <v>8</v>
      </c>
      <c r="K146" s="11">
        <v>1</v>
      </c>
      <c r="L146" s="11">
        <v>2</v>
      </c>
      <c r="M146" s="11">
        <v>1</v>
      </c>
      <c r="N146" s="19">
        <f t="shared" si="44"/>
        <v>4</v>
      </c>
      <c r="O146" s="19">
        <f t="shared" si="45"/>
        <v>10</v>
      </c>
      <c r="P146" s="19">
        <f t="shared" si="46"/>
        <v>14</v>
      </c>
      <c r="Q146" s="28" t="str">
        <f t="shared" si="47"/>
        <v>E</v>
      </c>
      <c r="R146" s="28">
        <f t="shared" si="48"/>
        <v>0</v>
      </c>
      <c r="S146" s="28">
        <f t="shared" si="49"/>
        <v>0</v>
      </c>
      <c r="T146" s="20" t="s">
        <v>95</v>
      </c>
    </row>
    <row r="147" spans="1:34" x14ac:dyDescent="0.2">
      <c r="A147" s="68" t="s">
        <v>175</v>
      </c>
      <c r="B147" s="82" t="s">
        <v>171</v>
      </c>
      <c r="C147" s="83"/>
      <c r="D147" s="83"/>
      <c r="E147" s="83"/>
      <c r="F147" s="83"/>
      <c r="G147" s="83"/>
      <c r="H147" s="83"/>
      <c r="I147" s="84"/>
      <c r="J147" s="11">
        <v>8</v>
      </c>
      <c r="K147" s="11">
        <v>1</v>
      </c>
      <c r="L147" s="11">
        <v>2</v>
      </c>
      <c r="M147" s="11">
        <v>1</v>
      </c>
      <c r="N147" s="19" t="str">
        <f t="shared" si="44"/>
        <v/>
      </c>
      <c r="O147" s="19" t="str">
        <f t="shared" si="45"/>
        <v/>
      </c>
      <c r="P147" s="19" t="str">
        <f t="shared" si="46"/>
        <v/>
      </c>
      <c r="Q147" s="28" t="str">
        <f t="shared" si="47"/>
        <v/>
      </c>
      <c r="R147" s="28" t="str">
        <f t="shared" si="48"/>
        <v/>
      </c>
      <c r="S147" s="28" t="str">
        <f t="shared" si="49"/>
        <v/>
      </c>
      <c r="T147" s="20" t="s">
        <v>95</v>
      </c>
    </row>
    <row r="148" spans="1:34" x14ac:dyDescent="0.2">
      <c r="A148" s="54" t="s">
        <v>113</v>
      </c>
      <c r="B148" s="82" t="s">
        <v>116</v>
      </c>
      <c r="C148" s="83"/>
      <c r="D148" s="83"/>
      <c r="E148" s="83"/>
      <c r="F148" s="83"/>
      <c r="G148" s="83"/>
      <c r="H148" s="83"/>
      <c r="I148" s="84"/>
      <c r="J148" s="11">
        <v>7</v>
      </c>
      <c r="K148" s="11">
        <v>1</v>
      </c>
      <c r="L148" s="11">
        <v>2</v>
      </c>
      <c r="M148" s="11">
        <v>0</v>
      </c>
      <c r="N148" s="19">
        <f t="shared" si="44"/>
        <v>3</v>
      </c>
      <c r="O148" s="19">
        <f t="shared" si="45"/>
        <v>10</v>
      </c>
      <c r="P148" s="19">
        <f t="shared" si="46"/>
        <v>13</v>
      </c>
      <c r="Q148" s="28" t="str">
        <f t="shared" si="47"/>
        <v>E</v>
      </c>
      <c r="R148" s="28">
        <f t="shared" si="48"/>
        <v>0</v>
      </c>
      <c r="S148" s="28">
        <f t="shared" si="49"/>
        <v>0</v>
      </c>
      <c r="T148" s="20" t="s">
        <v>95</v>
      </c>
    </row>
    <row r="149" spans="1:34" x14ac:dyDescent="0.2">
      <c r="A149" s="54" t="s">
        <v>173</v>
      </c>
      <c r="B149" s="64" t="s">
        <v>125</v>
      </c>
      <c r="C149" s="65"/>
      <c r="D149" s="65"/>
      <c r="E149" s="65"/>
      <c r="F149" s="65"/>
      <c r="G149" s="65"/>
      <c r="H149" s="65"/>
      <c r="I149" s="66"/>
      <c r="J149" s="11">
        <v>5</v>
      </c>
      <c r="K149" s="11">
        <v>1</v>
      </c>
      <c r="L149" s="11">
        <v>1</v>
      </c>
      <c r="M149" s="11"/>
      <c r="N149" s="19">
        <f t="shared" si="44"/>
        <v>2</v>
      </c>
      <c r="O149" s="19">
        <f t="shared" si="45"/>
        <v>7</v>
      </c>
      <c r="P149" s="19">
        <f t="shared" si="46"/>
        <v>9</v>
      </c>
      <c r="Q149" s="28" t="str">
        <f t="shared" si="47"/>
        <v>E</v>
      </c>
      <c r="R149" s="28">
        <f t="shared" si="48"/>
        <v>0</v>
      </c>
      <c r="S149" s="28">
        <f t="shared" si="49"/>
        <v>0</v>
      </c>
      <c r="T149" s="20" t="s">
        <v>95</v>
      </c>
    </row>
    <row r="150" spans="1:34" x14ac:dyDescent="0.2">
      <c r="A150" s="54" t="s">
        <v>119</v>
      </c>
      <c r="B150" s="82" t="s">
        <v>123</v>
      </c>
      <c r="C150" s="83"/>
      <c r="D150" s="83"/>
      <c r="E150" s="83"/>
      <c r="F150" s="83"/>
      <c r="G150" s="83"/>
      <c r="H150" s="83"/>
      <c r="I150" s="84"/>
      <c r="J150" s="11">
        <v>6</v>
      </c>
      <c r="K150" s="11">
        <v>1</v>
      </c>
      <c r="L150" s="11">
        <v>2</v>
      </c>
      <c r="M150" s="11"/>
      <c r="N150" s="19">
        <f t="shared" si="44"/>
        <v>3</v>
      </c>
      <c r="O150" s="19">
        <f t="shared" si="45"/>
        <v>8</v>
      </c>
      <c r="P150" s="19">
        <f t="shared" si="46"/>
        <v>11</v>
      </c>
      <c r="Q150" s="28" t="str">
        <f t="shared" si="47"/>
        <v>E</v>
      </c>
      <c r="R150" s="28">
        <f t="shared" si="48"/>
        <v>0</v>
      </c>
      <c r="S150" s="28">
        <f t="shared" si="49"/>
        <v>0</v>
      </c>
      <c r="T150" s="20" t="s">
        <v>95</v>
      </c>
    </row>
    <row r="151" spans="1:34" x14ac:dyDescent="0.2">
      <c r="A151" s="54" t="s">
        <v>128</v>
      </c>
      <c r="B151" s="82" t="s">
        <v>133</v>
      </c>
      <c r="C151" s="83"/>
      <c r="D151" s="83"/>
      <c r="E151" s="83"/>
      <c r="F151" s="83"/>
      <c r="G151" s="83"/>
      <c r="H151" s="83"/>
      <c r="I151" s="84"/>
      <c r="J151" s="11">
        <v>7</v>
      </c>
      <c r="K151" s="11">
        <v>1</v>
      </c>
      <c r="L151" s="11">
        <v>2</v>
      </c>
      <c r="M151" s="11">
        <v>0</v>
      </c>
      <c r="N151" s="19">
        <f t="shared" si="44"/>
        <v>3</v>
      </c>
      <c r="O151" s="19">
        <f t="shared" si="45"/>
        <v>10</v>
      </c>
      <c r="P151" s="19">
        <f t="shared" si="46"/>
        <v>13</v>
      </c>
      <c r="Q151" s="28" t="str">
        <f t="shared" si="47"/>
        <v>E</v>
      </c>
      <c r="R151" s="28">
        <f t="shared" si="48"/>
        <v>0</v>
      </c>
      <c r="S151" s="28">
        <f t="shared" si="49"/>
        <v>0</v>
      </c>
      <c r="T151" s="20" t="s">
        <v>95</v>
      </c>
    </row>
    <row r="152" spans="1:34" x14ac:dyDescent="0.2">
      <c r="A152" s="54" t="s">
        <v>130</v>
      </c>
      <c r="B152" s="85" t="s">
        <v>135</v>
      </c>
      <c r="C152" s="86"/>
      <c r="D152" s="86"/>
      <c r="E152" s="86"/>
      <c r="F152" s="86"/>
      <c r="G152" s="86"/>
      <c r="H152" s="86"/>
      <c r="I152" s="87"/>
      <c r="J152" s="11">
        <v>5</v>
      </c>
      <c r="K152" s="11">
        <v>0</v>
      </c>
      <c r="L152" s="11">
        <v>0</v>
      </c>
      <c r="M152" s="11">
        <v>2</v>
      </c>
      <c r="N152" s="19">
        <f t="shared" si="44"/>
        <v>2</v>
      </c>
      <c r="O152" s="19">
        <f t="shared" si="45"/>
        <v>7</v>
      </c>
      <c r="P152" s="19">
        <f t="shared" si="46"/>
        <v>9</v>
      </c>
      <c r="Q152" s="28"/>
      <c r="R152" s="28">
        <f t="shared" si="48"/>
        <v>0</v>
      </c>
      <c r="S152" s="28" t="str">
        <f t="shared" si="49"/>
        <v>VP</v>
      </c>
      <c r="T152" s="20" t="s">
        <v>95</v>
      </c>
    </row>
    <row r="153" spans="1:34" s="67" customFormat="1" x14ac:dyDescent="0.2">
      <c r="A153" s="54" t="s">
        <v>131</v>
      </c>
      <c r="B153" s="82" t="s">
        <v>136</v>
      </c>
      <c r="C153" s="83"/>
      <c r="D153" s="83"/>
      <c r="E153" s="83"/>
      <c r="F153" s="83"/>
      <c r="G153" s="83"/>
      <c r="H153" s="83"/>
      <c r="I153" s="84"/>
      <c r="J153" s="11">
        <v>5</v>
      </c>
      <c r="K153" s="11">
        <v>0</v>
      </c>
      <c r="L153" s="11">
        <v>1</v>
      </c>
      <c r="M153" s="11">
        <v>2</v>
      </c>
      <c r="N153" s="19">
        <f t="shared" si="44"/>
        <v>3</v>
      </c>
      <c r="O153" s="19">
        <f t="shared" si="45"/>
        <v>6</v>
      </c>
      <c r="P153" s="19">
        <f t="shared" si="46"/>
        <v>9</v>
      </c>
      <c r="Q153" s="28"/>
      <c r="R153" s="28">
        <f t="shared" si="48"/>
        <v>0</v>
      </c>
      <c r="S153" s="28" t="str">
        <f t="shared" si="49"/>
        <v>VP</v>
      </c>
      <c r="T153" s="20" t="s">
        <v>95</v>
      </c>
    </row>
    <row r="154" spans="1:34" s="67" customFormat="1" ht="25.5" customHeight="1" x14ac:dyDescent="0.2">
      <c r="A154" s="54" t="s">
        <v>108</v>
      </c>
      <c r="B154" s="85" t="s">
        <v>179</v>
      </c>
      <c r="C154" s="86"/>
      <c r="D154" s="86"/>
      <c r="E154" s="86"/>
      <c r="F154" s="86"/>
      <c r="G154" s="86"/>
      <c r="H154" s="86"/>
      <c r="I154" s="87"/>
      <c r="J154" s="11">
        <v>7</v>
      </c>
      <c r="K154" s="11">
        <v>1</v>
      </c>
      <c r="L154" s="11">
        <v>2</v>
      </c>
      <c r="M154" s="11">
        <v>0</v>
      </c>
      <c r="N154" s="19">
        <v>3</v>
      </c>
      <c r="O154" s="19">
        <v>10</v>
      </c>
      <c r="P154" s="19">
        <v>13</v>
      </c>
      <c r="Q154" s="28" t="str">
        <f>IF(ISNA(INDEX($A$37:$T$123,MATCH($B154,$B$37:$B$123,0),17)),"",INDEX($A$37:$T$123,MATCH($B154,$B$37:$B$123,0),17))</f>
        <v/>
      </c>
      <c r="R154" s="28" t="s">
        <v>28</v>
      </c>
      <c r="S154" s="28"/>
      <c r="T154" s="20" t="s">
        <v>95</v>
      </c>
    </row>
    <row r="155" spans="1:34" s="67" customFormat="1" ht="28.5" customHeight="1" x14ac:dyDescent="0.2">
      <c r="A155" s="54" t="s">
        <v>114</v>
      </c>
      <c r="B155" s="85" t="s">
        <v>117</v>
      </c>
      <c r="C155" s="86"/>
      <c r="D155" s="86"/>
      <c r="E155" s="86"/>
      <c r="F155" s="86"/>
      <c r="G155" s="86"/>
      <c r="H155" s="86"/>
      <c r="I155" s="87"/>
      <c r="J155" s="11">
        <v>7</v>
      </c>
      <c r="K155" s="11">
        <v>1</v>
      </c>
      <c r="L155" s="11">
        <v>2</v>
      </c>
      <c r="M155" s="11">
        <v>0</v>
      </c>
      <c r="N155" s="19">
        <f>IF(ISNA(INDEX($A$37:$T$123,MATCH($B155,$B$37:$B$123,0),14)),"",INDEX($A$37:$T$123,MATCH($B155,$B$37:$B$123,0),14))</f>
        <v>3</v>
      </c>
      <c r="O155" s="19">
        <f>IF(ISNA(INDEX($A$37:$T$123,MATCH($B155,$B$37:$B$123,0),15)),"",INDEX($A$37:$T$123,MATCH($B155,$B$37:$B$123,0),15))</f>
        <v>10</v>
      </c>
      <c r="P155" s="19">
        <f>IF(ISNA(INDEX($A$37:$T$123,MATCH($B155,$B$37:$B$123,0),16)),"",INDEX($A$37:$T$123,MATCH($B155,$B$37:$B$123,0),16))</f>
        <v>13</v>
      </c>
      <c r="Q155" s="28">
        <f>IF(ISNA(INDEX($A$37:$T$123,MATCH($B155,$B$37:$B$123,0),17)),"",INDEX($A$37:$T$123,MATCH($B155,$B$37:$B$123,0),17))</f>
        <v>0</v>
      </c>
      <c r="R155" s="28" t="str">
        <f>IF(ISNA(INDEX($A$37:$T$123,MATCH($B155,$B$37:$B$123,0),18)),"",INDEX($A$37:$T$123,MATCH($B155,$B$37:$B$123,0),18))</f>
        <v>C</v>
      </c>
      <c r="S155" s="28"/>
      <c r="T155" s="20" t="s">
        <v>95</v>
      </c>
    </row>
    <row r="156" spans="1:34" ht="26.25" customHeight="1" x14ac:dyDescent="0.2">
      <c r="A156" s="54" t="s">
        <v>121</v>
      </c>
      <c r="B156" s="85" t="s">
        <v>126</v>
      </c>
      <c r="C156" s="86"/>
      <c r="D156" s="86"/>
      <c r="E156" s="86"/>
      <c r="F156" s="86"/>
      <c r="G156" s="86"/>
      <c r="H156" s="86"/>
      <c r="I156" s="87"/>
      <c r="J156" s="11">
        <v>7</v>
      </c>
      <c r="K156" s="11">
        <v>1</v>
      </c>
      <c r="L156" s="11">
        <v>2</v>
      </c>
      <c r="M156" s="11">
        <v>0</v>
      </c>
      <c r="N156" s="19">
        <f>IF(ISNA(INDEX($A$37:$T$123,MATCH($B156,$B$37:$B$123,0),14)),"",INDEX($A$37:$T$123,MATCH($B156,$B$37:$B$123,0),14))</f>
        <v>3</v>
      </c>
      <c r="O156" s="19">
        <f>IF(ISNA(INDEX($A$37:$T$123,MATCH($B156,$B$37:$B$123,0),15)),"",INDEX($A$37:$T$123,MATCH($B156,$B$37:$B$123,0),15))</f>
        <v>10</v>
      </c>
      <c r="P156" s="19">
        <f>IF(ISNA(INDEX($A$37:$T$123,MATCH($B156,$B$37:$B$123,0),16)),"",INDEX($A$37:$T$123,MATCH($B156,$B$37:$B$123,0),16))</f>
        <v>13</v>
      </c>
      <c r="Q156" s="28">
        <f>IF(ISNA(INDEX($A$37:$T$123,MATCH($B156,$B$37:$B$123,0),17)),"",INDEX($A$37:$T$123,MATCH($B156,$B$37:$B$123,0),17))</f>
        <v>0</v>
      </c>
      <c r="R156" s="28" t="str">
        <f>IF(ISNA(INDEX($A$37:$T$123,MATCH($B156,$B$37:$B$123,0),18)),"",INDEX($A$37:$T$123,MATCH($B156,$B$37:$B$123,0),18))</f>
        <v>C</v>
      </c>
      <c r="S156" s="28"/>
      <c r="T156" s="20" t="s">
        <v>95</v>
      </c>
    </row>
    <row r="157" spans="1:34" x14ac:dyDescent="0.2">
      <c r="A157" s="175" t="s">
        <v>97</v>
      </c>
      <c r="B157" s="176"/>
      <c r="C157" s="176"/>
      <c r="D157" s="176"/>
      <c r="E157" s="176"/>
      <c r="F157" s="176"/>
      <c r="G157" s="176"/>
      <c r="H157" s="176"/>
      <c r="I157" s="177"/>
      <c r="J157" s="38">
        <f>SUM(J145:J156)</f>
        <v>80</v>
      </c>
      <c r="K157" s="38">
        <f>SUM(K145:K156)</f>
        <v>10</v>
      </c>
      <c r="L157" s="38">
        <f>SUM(L145:L156)</f>
        <v>20</v>
      </c>
      <c r="M157" s="38">
        <f>SUM(M145:M156)</f>
        <v>7</v>
      </c>
      <c r="N157" s="38">
        <f t="shared" ref="N157:P157" si="50">SUM(N145:N156)</f>
        <v>33</v>
      </c>
      <c r="O157" s="38">
        <f t="shared" si="50"/>
        <v>98</v>
      </c>
      <c r="P157" s="38">
        <f t="shared" si="50"/>
        <v>131</v>
      </c>
      <c r="Q157" s="39">
        <f>COUNTIF(Q145:Q156,"E")</f>
        <v>6</v>
      </c>
      <c r="R157" s="39">
        <f>COUNTIF(R145:R156,"C")</f>
        <v>3</v>
      </c>
      <c r="S157" s="39">
        <f>COUNTIF(S145:S156,"VP")</f>
        <v>2</v>
      </c>
      <c r="T157" s="40">
        <v>12</v>
      </c>
    </row>
    <row r="158" spans="1:34" ht="30.75" customHeight="1" x14ac:dyDescent="0.2">
      <c r="A158" s="178" t="s">
        <v>48</v>
      </c>
      <c r="B158" s="179"/>
      <c r="C158" s="179"/>
      <c r="D158" s="179"/>
      <c r="E158" s="179"/>
      <c r="F158" s="179"/>
      <c r="G158" s="179"/>
      <c r="H158" s="179"/>
      <c r="I158" s="179"/>
      <c r="J158" s="180"/>
      <c r="K158" s="38">
        <f t="shared" ref="K158:P158" si="51">K157*14</f>
        <v>140</v>
      </c>
      <c r="L158" s="38">
        <f t="shared" si="51"/>
        <v>280</v>
      </c>
      <c r="M158" s="38">
        <f t="shared" si="51"/>
        <v>98</v>
      </c>
      <c r="N158" s="38">
        <f t="shared" si="51"/>
        <v>462</v>
      </c>
      <c r="O158" s="38">
        <f t="shared" si="51"/>
        <v>1372</v>
      </c>
      <c r="P158" s="38">
        <f t="shared" si="51"/>
        <v>1834</v>
      </c>
      <c r="Q158" s="163"/>
      <c r="R158" s="164"/>
      <c r="S158" s="164"/>
      <c r="T158" s="165"/>
    </row>
    <row r="159" spans="1:34" ht="15.75" customHeight="1" x14ac:dyDescent="0.2">
      <c r="A159" s="181"/>
      <c r="B159" s="182"/>
      <c r="C159" s="182"/>
      <c r="D159" s="182"/>
      <c r="E159" s="182"/>
      <c r="F159" s="182"/>
      <c r="G159" s="182"/>
      <c r="H159" s="182"/>
      <c r="I159" s="182"/>
      <c r="J159" s="183"/>
      <c r="K159" s="172">
        <f>SUM(K158:M158)</f>
        <v>518</v>
      </c>
      <c r="L159" s="173"/>
      <c r="M159" s="174"/>
      <c r="N159" s="169">
        <f>SUM(N158:O158)</f>
        <v>1834</v>
      </c>
      <c r="O159" s="170"/>
      <c r="P159" s="171"/>
      <c r="Q159" s="166"/>
      <c r="R159" s="167"/>
      <c r="S159" s="167"/>
      <c r="T159" s="168"/>
    </row>
    <row r="160" spans="1:34" ht="17.25" customHeight="1" x14ac:dyDescent="0.2"/>
    <row r="161" spans="1:34" x14ac:dyDescent="0.2">
      <c r="B161" s="8"/>
      <c r="C161" s="8"/>
      <c r="D161" s="8"/>
      <c r="E161" s="8"/>
      <c r="F161" s="8"/>
      <c r="G161" s="8"/>
      <c r="H161" s="17"/>
      <c r="I161" s="17"/>
      <c r="J161" s="17"/>
      <c r="M161" s="8"/>
      <c r="N161" s="8"/>
      <c r="O161" s="8"/>
      <c r="P161" s="8"/>
      <c r="Q161" s="8"/>
      <c r="R161" s="8"/>
      <c r="S161" s="8"/>
    </row>
    <row r="162" spans="1:34" x14ac:dyDescent="0.2">
      <c r="B162" s="2"/>
      <c r="C162" s="2"/>
      <c r="D162" s="2"/>
      <c r="E162" s="2"/>
      <c r="F162" s="2"/>
      <c r="G162" s="2"/>
      <c r="M162" s="8"/>
      <c r="N162" s="8"/>
      <c r="O162" s="8"/>
      <c r="P162" s="8"/>
      <c r="Q162" s="8"/>
      <c r="R162" s="8"/>
      <c r="S162" s="8"/>
    </row>
    <row r="163" spans="1:34" x14ac:dyDescent="0.2">
      <c r="B163" s="8"/>
      <c r="C163" s="8"/>
      <c r="D163" s="8"/>
      <c r="E163" s="8"/>
      <c r="F163" s="8"/>
      <c r="G163" s="8"/>
      <c r="H163" s="17"/>
      <c r="I163" s="17"/>
      <c r="J163" s="17"/>
      <c r="M163" s="8"/>
      <c r="N163" s="8"/>
      <c r="O163" s="8"/>
      <c r="P163" s="8"/>
      <c r="Q163" s="8"/>
      <c r="R163" s="8"/>
      <c r="S163" s="8"/>
    </row>
    <row r="165" spans="1:34" x14ac:dyDescent="0.2">
      <c r="A165" s="138" t="s">
        <v>58</v>
      </c>
      <c r="B165" s="138"/>
    </row>
    <row r="166" spans="1:34" x14ac:dyDescent="0.2">
      <c r="A166" s="208" t="s">
        <v>27</v>
      </c>
      <c r="B166" s="210" t="s">
        <v>50</v>
      </c>
      <c r="C166" s="211"/>
      <c r="D166" s="211"/>
      <c r="E166" s="211"/>
      <c r="F166" s="211"/>
      <c r="G166" s="212"/>
      <c r="H166" s="210" t="s">
        <v>53</v>
      </c>
      <c r="I166" s="212"/>
      <c r="J166" s="216" t="s">
        <v>54</v>
      </c>
      <c r="K166" s="217"/>
      <c r="L166" s="217"/>
      <c r="M166" s="217"/>
      <c r="N166" s="217"/>
      <c r="O166" s="218"/>
      <c r="P166" s="210" t="s">
        <v>47</v>
      </c>
      <c r="Q166" s="212"/>
      <c r="R166" s="216" t="s">
        <v>55</v>
      </c>
      <c r="S166" s="217"/>
      <c r="T166" s="218"/>
    </row>
    <row r="167" spans="1:34" x14ac:dyDescent="0.2">
      <c r="A167" s="209"/>
      <c r="B167" s="213"/>
      <c r="C167" s="214"/>
      <c r="D167" s="214"/>
      <c r="E167" s="214"/>
      <c r="F167" s="214"/>
      <c r="G167" s="215"/>
      <c r="H167" s="213"/>
      <c r="I167" s="215"/>
      <c r="J167" s="216" t="s">
        <v>34</v>
      </c>
      <c r="K167" s="218"/>
      <c r="L167" s="216" t="s">
        <v>7</v>
      </c>
      <c r="M167" s="218"/>
      <c r="N167" s="216" t="s">
        <v>31</v>
      </c>
      <c r="O167" s="218"/>
      <c r="P167" s="213"/>
      <c r="Q167" s="215"/>
      <c r="R167" s="37" t="s">
        <v>56</v>
      </c>
      <c r="S167" s="216" t="s">
        <v>57</v>
      </c>
      <c r="T167" s="218"/>
    </row>
    <row r="168" spans="1:34" x14ac:dyDescent="0.2">
      <c r="A168" s="37">
        <v>1</v>
      </c>
      <c r="B168" s="216" t="s">
        <v>51</v>
      </c>
      <c r="C168" s="217"/>
      <c r="D168" s="217"/>
      <c r="E168" s="217"/>
      <c r="F168" s="217"/>
      <c r="G168" s="218"/>
      <c r="H168" s="245">
        <f>J168</f>
        <v>658</v>
      </c>
      <c r="I168" s="245"/>
      <c r="J168" s="246">
        <f>SUM(N44,N53,N65,N75)*14-J169</f>
        <v>658</v>
      </c>
      <c r="K168" s="247"/>
      <c r="L168" s="246">
        <f>SUM(O44,O53,O65,O75)*14-L169</f>
        <v>1848</v>
      </c>
      <c r="M168" s="247"/>
      <c r="N168" s="248">
        <f>SUM(P44,P53,P65,P75)*14-N169</f>
        <v>2506</v>
      </c>
      <c r="O168" s="222"/>
      <c r="P168" s="223">
        <f>H168/H170</f>
        <v>0.8392857142857143</v>
      </c>
      <c r="Q168" s="224"/>
      <c r="R168" s="56">
        <f>SUM(J44,J53)-R169</f>
        <v>46</v>
      </c>
      <c r="S168" s="249">
        <f>SUM(J65,J75)-S169</f>
        <v>53</v>
      </c>
      <c r="T168" s="250"/>
    </row>
    <row r="169" spans="1:34" x14ac:dyDescent="0.2">
      <c r="A169" s="37">
        <v>2</v>
      </c>
      <c r="B169" s="216" t="s">
        <v>52</v>
      </c>
      <c r="C169" s="217"/>
      <c r="D169" s="217"/>
      <c r="E169" s="217"/>
      <c r="F169" s="217"/>
      <c r="G169" s="218"/>
      <c r="H169" s="251">
        <f>J169</f>
        <v>126</v>
      </c>
      <c r="I169" s="245"/>
      <c r="J169" s="219">
        <f>N120</f>
        <v>126</v>
      </c>
      <c r="K169" s="220"/>
      <c r="L169" s="219">
        <f>O120</f>
        <v>420</v>
      </c>
      <c r="M169" s="220"/>
      <c r="N169" s="221">
        <f>P120</f>
        <v>546</v>
      </c>
      <c r="O169" s="222"/>
      <c r="P169" s="223">
        <f>H169/H170</f>
        <v>0.16071428571428573</v>
      </c>
      <c r="Q169" s="224"/>
      <c r="R169" s="61">
        <v>14</v>
      </c>
      <c r="S169" s="225">
        <v>7</v>
      </c>
      <c r="T169" s="226"/>
    </row>
    <row r="170" spans="1:34" x14ac:dyDescent="0.2">
      <c r="A170" s="216" t="s">
        <v>25</v>
      </c>
      <c r="B170" s="217"/>
      <c r="C170" s="217"/>
      <c r="D170" s="217"/>
      <c r="E170" s="217"/>
      <c r="F170" s="217"/>
      <c r="G170" s="218"/>
      <c r="H170" s="88">
        <f>J170</f>
        <v>784</v>
      </c>
      <c r="I170" s="88"/>
      <c r="J170" s="88">
        <f>SUM(J168:K169)</f>
        <v>784</v>
      </c>
      <c r="K170" s="88"/>
      <c r="L170" s="102">
        <f>SUM(L168:M169)</f>
        <v>2268</v>
      </c>
      <c r="M170" s="104"/>
      <c r="N170" s="102">
        <f>SUM(N168:O169)</f>
        <v>3052</v>
      </c>
      <c r="O170" s="104"/>
      <c r="P170" s="241">
        <f>SUM(P168:Q169)</f>
        <v>1</v>
      </c>
      <c r="Q170" s="242"/>
      <c r="R170" s="57">
        <f>SUM(R168:R169)</f>
        <v>60</v>
      </c>
      <c r="S170" s="243">
        <f>SUM(S168:T169)</f>
        <v>60</v>
      </c>
      <c r="T170" s="244"/>
      <c r="U170" s="235" t="str">
        <f>IF(N169=P120,"Corect","Nu corespunde cu tabelul de opționale")</f>
        <v>Corect</v>
      </c>
      <c r="V170" s="236"/>
      <c r="W170" s="236"/>
      <c r="X170" s="236"/>
    </row>
    <row r="171" spans="1:34" x14ac:dyDescent="0.2">
      <c r="A171" s="55"/>
      <c r="B171" s="55"/>
      <c r="C171" s="55"/>
      <c r="D171" s="55"/>
      <c r="E171" s="55"/>
      <c r="F171" s="55"/>
      <c r="G171" s="55"/>
      <c r="H171" s="55"/>
      <c r="I171" s="55"/>
      <c r="J171" s="55"/>
      <c r="K171" s="55"/>
      <c r="L171" s="55"/>
      <c r="M171" s="55"/>
      <c r="N171" s="55"/>
      <c r="O171" s="55"/>
      <c r="P171" s="55"/>
      <c r="Q171" s="55"/>
      <c r="R171" s="55"/>
      <c r="S171" s="55"/>
      <c r="T171" s="55"/>
    </row>
    <row r="172" spans="1:34" s="55" customFormat="1" x14ac:dyDescent="0.2">
      <c r="A172" s="1"/>
      <c r="B172" s="1"/>
      <c r="C172" s="1"/>
      <c r="D172" s="1"/>
      <c r="E172" s="1"/>
      <c r="F172" s="1"/>
      <c r="G172" s="1"/>
      <c r="H172" s="1"/>
      <c r="I172" s="1"/>
      <c r="J172" s="1"/>
      <c r="K172" s="1"/>
      <c r="L172" s="1"/>
      <c r="M172" s="1"/>
      <c r="N172" s="1"/>
      <c r="O172" s="1"/>
      <c r="P172" s="1"/>
      <c r="Q172" s="1"/>
      <c r="R172" s="60"/>
      <c r="S172" s="1"/>
      <c r="T172" s="1"/>
      <c r="U172" s="53"/>
    </row>
    <row r="173" spans="1:34" x14ac:dyDescent="0.2">
      <c r="U173" s="89"/>
      <c r="V173" s="90"/>
      <c r="W173" s="90"/>
      <c r="X173" s="90"/>
      <c r="Y173" s="90"/>
      <c r="Z173" s="90"/>
      <c r="AA173" s="90"/>
      <c r="AB173" s="90"/>
    </row>
    <row r="174" spans="1:34" x14ac:dyDescent="0.2">
      <c r="U174" s="90"/>
      <c r="V174" s="90"/>
      <c r="W174" s="90"/>
      <c r="X174" s="90"/>
      <c r="Y174" s="90"/>
      <c r="Z174" s="90"/>
      <c r="AA174" s="90"/>
      <c r="AB174" s="90"/>
    </row>
    <row r="175" spans="1:34" x14ac:dyDescent="0.2">
      <c r="U175" s="233"/>
      <c r="V175" s="234"/>
      <c r="W175" s="234"/>
      <c r="X175" s="234"/>
      <c r="Y175" s="234"/>
      <c r="Z175" s="234"/>
      <c r="AA175" s="234"/>
      <c r="AB175" s="234"/>
      <c r="AC175" s="234"/>
      <c r="AD175" s="234"/>
      <c r="AE175" s="234"/>
      <c r="AF175" s="234"/>
      <c r="AG175" s="234"/>
      <c r="AH175" s="234"/>
    </row>
    <row r="176" spans="1:34" x14ac:dyDescent="0.2">
      <c r="U176" s="234"/>
      <c r="V176" s="234"/>
      <c r="W176" s="234"/>
      <c r="X176" s="234"/>
      <c r="Y176" s="234"/>
      <c r="Z176" s="234"/>
      <c r="AA176" s="234"/>
      <c r="AB176" s="234"/>
      <c r="AC176" s="234"/>
      <c r="AD176" s="234"/>
      <c r="AE176" s="234"/>
      <c r="AF176" s="234"/>
      <c r="AG176" s="234"/>
      <c r="AH176" s="234"/>
    </row>
    <row r="177" spans="21:34" ht="30" customHeight="1" x14ac:dyDescent="0.2">
      <c r="U177" s="134"/>
      <c r="V177" s="134"/>
      <c r="W177" s="134"/>
      <c r="X177" s="134"/>
      <c r="Y177" s="134"/>
      <c r="Z177" s="134"/>
      <c r="AA177" s="134"/>
      <c r="AB177" s="134"/>
      <c r="AC177" s="134"/>
      <c r="AD177" s="134"/>
      <c r="AE177" s="134"/>
      <c r="AF177" s="134"/>
      <c r="AG177" s="134"/>
      <c r="AH177" s="134"/>
    </row>
    <row r="178" spans="21:34" x14ac:dyDescent="0.2">
      <c r="U178" s="134"/>
      <c r="V178" s="134"/>
      <c r="W178" s="134"/>
      <c r="X178" s="134"/>
      <c r="Y178" s="134"/>
      <c r="Z178" s="134"/>
      <c r="AA178" s="134"/>
      <c r="AB178" s="134"/>
      <c r="AC178" s="134"/>
      <c r="AD178" s="134"/>
      <c r="AE178" s="134"/>
      <c r="AF178" s="134"/>
      <c r="AG178" s="134"/>
      <c r="AH178" s="134"/>
    </row>
    <row r="179" spans="21:34" x14ac:dyDescent="0.2">
      <c r="U179" s="134"/>
      <c r="V179" s="134"/>
      <c r="W179" s="134"/>
      <c r="X179" s="134"/>
      <c r="Y179" s="134"/>
      <c r="Z179" s="134"/>
      <c r="AA179" s="134"/>
      <c r="AB179" s="134"/>
      <c r="AC179" s="134"/>
      <c r="AD179" s="134"/>
      <c r="AE179" s="134"/>
      <c r="AF179" s="134"/>
      <c r="AG179" s="134"/>
      <c r="AH179" s="134"/>
    </row>
    <row r="180" spans="21:34" x14ac:dyDescent="0.2">
      <c r="U180" s="134"/>
      <c r="V180" s="134"/>
      <c r="W180" s="134"/>
      <c r="X180" s="134"/>
      <c r="Y180" s="134"/>
      <c r="Z180" s="134"/>
      <c r="AA180" s="134"/>
      <c r="AB180" s="134"/>
      <c r="AC180" s="134"/>
      <c r="AD180" s="134"/>
      <c r="AE180" s="134"/>
      <c r="AF180" s="134"/>
      <c r="AG180" s="134"/>
      <c r="AH180" s="134"/>
    </row>
    <row r="181" spans="21:34" x14ac:dyDescent="0.2">
      <c r="U181" s="134"/>
      <c r="V181" s="134"/>
      <c r="W181" s="134"/>
      <c r="X181" s="134"/>
      <c r="Y181" s="134"/>
      <c r="Z181" s="134"/>
      <c r="AA181" s="134"/>
      <c r="AB181" s="134"/>
      <c r="AC181" s="134"/>
      <c r="AD181" s="134"/>
      <c r="AE181" s="134"/>
      <c r="AF181" s="134"/>
      <c r="AG181" s="134"/>
      <c r="AH181" s="134"/>
    </row>
    <row r="182" spans="21:34" x14ac:dyDescent="0.2">
      <c r="U182" s="134"/>
      <c r="V182" s="134"/>
      <c r="W182" s="134"/>
      <c r="X182" s="134"/>
      <c r="Y182" s="134"/>
      <c r="Z182" s="134"/>
      <c r="AA182" s="134"/>
      <c r="AB182" s="134"/>
      <c r="AC182" s="134"/>
      <c r="AD182" s="134"/>
      <c r="AE182" s="134"/>
      <c r="AF182" s="134"/>
      <c r="AG182" s="134"/>
      <c r="AH182" s="134"/>
    </row>
    <row r="183" spans="21:34" ht="13.5" customHeight="1" x14ac:dyDescent="0.2">
      <c r="U183" s="134"/>
      <c r="V183" s="134"/>
      <c r="W183" s="134"/>
      <c r="X183" s="134"/>
      <c r="Y183" s="134"/>
      <c r="Z183" s="134"/>
      <c r="AA183" s="134"/>
      <c r="AB183" s="134"/>
      <c r="AC183" s="134"/>
      <c r="AD183" s="134"/>
      <c r="AE183" s="134"/>
      <c r="AF183" s="134"/>
      <c r="AG183" s="134"/>
      <c r="AH183" s="134"/>
    </row>
    <row r="184" spans="21:34" ht="25.5" customHeight="1" x14ac:dyDescent="0.2">
      <c r="U184" s="134"/>
      <c r="V184" s="134"/>
      <c r="W184" s="134"/>
      <c r="X184" s="134"/>
      <c r="Y184" s="134"/>
      <c r="Z184" s="134"/>
      <c r="AA184" s="134"/>
      <c r="AB184" s="134"/>
      <c r="AC184" s="134"/>
      <c r="AD184" s="134"/>
      <c r="AE184" s="134"/>
      <c r="AF184" s="134"/>
      <c r="AG184" s="134"/>
      <c r="AH184" s="134"/>
    </row>
    <row r="185" spans="21:34" x14ac:dyDescent="0.2">
      <c r="U185" s="134"/>
      <c r="V185" s="134"/>
      <c r="W185" s="134"/>
      <c r="X185" s="134"/>
      <c r="Y185" s="134"/>
      <c r="Z185" s="134"/>
      <c r="AA185" s="134"/>
      <c r="AB185" s="134"/>
      <c r="AC185" s="134"/>
      <c r="AD185" s="134"/>
      <c r="AE185" s="134"/>
      <c r="AF185" s="134"/>
      <c r="AG185" s="134"/>
      <c r="AH185" s="134"/>
    </row>
    <row r="186" spans="21:34" ht="26.25" customHeight="1" x14ac:dyDescent="0.2">
      <c r="U186" s="134"/>
      <c r="V186" s="134"/>
      <c r="W186" s="134"/>
      <c r="X186" s="134"/>
      <c r="Y186" s="134"/>
      <c r="Z186" s="134"/>
      <c r="AA186" s="134"/>
      <c r="AB186" s="134"/>
      <c r="AC186" s="134"/>
      <c r="AD186" s="134"/>
      <c r="AE186" s="134"/>
      <c r="AF186" s="134"/>
      <c r="AG186" s="134"/>
      <c r="AH186" s="134"/>
    </row>
    <row r="187" spans="21:34" ht="22.5" customHeight="1" x14ac:dyDescent="0.2">
      <c r="U187" s="134"/>
      <c r="V187" s="134"/>
      <c r="W187" s="134"/>
      <c r="X187" s="134"/>
      <c r="Y187" s="134"/>
      <c r="Z187" s="134"/>
      <c r="AA187" s="134"/>
      <c r="AB187" s="134"/>
      <c r="AC187" s="134"/>
      <c r="AD187" s="134"/>
      <c r="AE187" s="134"/>
      <c r="AF187" s="134"/>
      <c r="AG187" s="134"/>
      <c r="AH187" s="134"/>
    </row>
    <row r="188" spans="21:34" x14ac:dyDescent="0.2">
      <c r="U188" s="134"/>
      <c r="V188" s="134"/>
      <c r="W188" s="134"/>
      <c r="X188" s="134"/>
      <c r="Y188" s="134"/>
      <c r="Z188" s="134"/>
      <c r="AA188" s="134"/>
      <c r="AB188" s="134"/>
      <c r="AC188" s="134"/>
      <c r="AD188" s="134"/>
      <c r="AE188" s="134"/>
      <c r="AF188" s="134"/>
      <c r="AG188" s="134"/>
      <c r="AH188" s="134"/>
    </row>
    <row r="189" spans="21:34" x14ac:dyDescent="0.2">
      <c r="U189" s="134"/>
      <c r="V189" s="134"/>
      <c r="W189" s="134"/>
      <c r="X189" s="134"/>
      <c r="Y189" s="134"/>
      <c r="Z189" s="134"/>
      <c r="AA189" s="134"/>
      <c r="AB189" s="134"/>
      <c r="AC189" s="134"/>
      <c r="AD189" s="134"/>
      <c r="AE189" s="134"/>
      <c r="AF189" s="134"/>
      <c r="AG189" s="134"/>
      <c r="AH189" s="134"/>
    </row>
    <row r="190" spans="21:34" ht="16.5" customHeight="1" x14ac:dyDescent="0.2">
      <c r="U190" s="134"/>
      <c r="V190" s="134"/>
      <c r="W190" s="134"/>
      <c r="X190" s="134"/>
      <c r="Y190" s="134"/>
      <c r="Z190" s="134"/>
      <c r="AA190" s="134"/>
      <c r="AB190" s="134"/>
      <c r="AC190" s="134"/>
      <c r="AD190" s="134"/>
      <c r="AE190" s="134"/>
      <c r="AF190" s="134"/>
      <c r="AG190" s="134"/>
      <c r="AH190" s="134"/>
    </row>
    <row r="191" spans="21:34" ht="16.5" customHeight="1" x14ac:dyDescent="0.2">
      <c r="U191" s="134"/>
      <c r="V191" s="134"/>
      <c r="W191" s="134"/>
      <c r="X191" s="134"/>
      <c r="Y191" s="134"/>
      <c r="Z191" s="134"/>
      <c r="AA191" s="134"/>
      <c r="AB191" s="134"/>
      <c r="AC191" s="134"/>
      <c r="AD191" s="134"/>
      <c r="AE191" s="134"/>
      <c r="AF191" s="134"/>
      <c r="AG191" s="134"/>
      <c r="AH191" s="134"/>
    </row>
    <row r="192" spans="21:34" ht="16.5" customHeight="1" x14ac:dyDescent="0.2">
      <c r="U192" s="134"/>
      <c r="V192" s="134"/>
      <c r="W192" s="134"/>
      <c r="X192" s="134"/>
      <c r="Y192" s="134"/>
      <c r="Z192" s="134"/>
      <c r="AA192" s="134"/>
      <c r="AB192" s="134"/>
      <c r="AC192" s="134"/>
      <c r="AD192" s="134"/>
      <c r="AE192" s="134"/>
      <c r="AF192" s="134"/>
      <c r="AG192" s="134"/>
      <c r="AH192" s="134"/>
    </row>
    <row r="193" spans="21:34" x14ac:dyDescent="0.2">
      <c r="U193" s="134"/>
      <c r="V193" s="134"/>
      <c r="W193" s="134"/>
      <c r="X193" s="134"/>
      <c r="Y193" s="134"/>
      <c r="Z193" s="134"/>
      <c r="AA193" s="134"/>
      <c r="AB193" s="134"/>
      <c r="AC193" s="134"/>
      <c r="AD193" s="134"/>
      <c r="AE193" s="134"/>
      <c r="AF193" s="134"/>
      <c r="AG193" s="134"/>
      <c r="AH193" s="134"/>
    </row>
    <row r="194" spans="21:34" x14ac:dyDescent="0.2">
      <c r="U194" s="134"/>
      <c r="V194" s="134"/>
      <c r="W194" s="134"/>
      <c r="X194" s="134"/>
      <c r="Y194" s="134"/>
      <c r="Z194" s="134"/>
      <c r="AA194" s="134"/>
      <c r="AB194" s="134"/>
      <c r="AC194" s="134"/>
      <c r="AD194" s="134"/>
      <c r="AE194" s="134"/>
      <c r="AF194" s="134"/>
      <c r="AG194" s="134"/>
      <c r="AH194" s="134"/>
    </row>
    <row r="195" spans="21:34" x14ac:dyDescent="0.2">
      <c r="U195" s="134"/>
      <c r="V195" s="134"/>
      <c r="W195" s="134"/>
      <c r="X195" s="134"/>
      <c r="Y195" s="134"/>
      <c r="Z195" s="134"/>
      <c r="AA195" s="134"/>
      <c r="AB195" s="134"/>
      <c r="AC195" s="134"/>
      <c r="AD195" s="134"/>
      <c r="AE195" s="134"/>
      <c r="AF195" s="134"/>
      <c r="AG195" s="134"/>
      <c r="AH195" s="134"/>
    </row>
    <row r="196" spans="21:34" x14ac:dyDescent="0.2">
      <c r="U196" s="134"/>
      <c r="V196" s="134"/>
      <c r="W196" s="134"/>
      <c r="X196" s="134"/>
      <c r="Y196" s="134"/>
      <c r="Z196" s="134"/>
      <c r="AA196" s="134"/>
      <c r="AB196" s="134"/>
      <c r="AC196" s="134"/>
      <c r="AD196" s="134"/>
      <c r="AE196" s="134"/>
      <c r="AF196" s="134"/>
      <c r="AG196" s="134"/>
      <c r="AH196" s="134"/>
    </row>
    <row r="197" spans="21:34" x14ac:dyDescent="0.2">
      <c r="U197" s="134"/>
      <c r="V197" s="134"/>
      <c r="W197" s="134"/>
      <c r="X197" s="134"/>
      <c r="Y197" s="134"/>
      <c r="Z197" s="134"/>
      <c r="AA197" s="134"/>
      <c r="AB197" s="134"/>
      <c r="AC197" s="134"/>
      <c r="AD197" s="134"/>
      <c r="AE197" s="134"/>
      <c r="AF197" s="134"/>
      <c r="AG197" s="134"/>
      <c r="AH197" s="134"/>
    </row>
    <row r="198" spans="21:34" x14ac:dyDescent="0.2">
      <c r="U198" s="134"/>
      <c r="V198" s="134"/>
      <c r="W198" s="134"/>
      <c r="X198" s="134"/>
      <c r="Y198" s="134"/>
      <c r="Z198" s="134"/>
      <c r="AA198" s="134"/>
      <c r="AB198" s="134"/>
      <c r="AC198" s="134"/>
      <c r="AD198" s="134"/>
      <c r="AE198" s="134"/>
      <c r="AF198" s="134"/>
      <c r="AG198" s="134"/>
      <c r="AH198" s="134"/>
    </row>
    <row r="199" spans="21:34" x14ac:dyDescent="0.2">
      <c r="U199" s="134"/>
      <c r="V199" s="134"/>
      <c r="W199" s="134"/>
      <c r="X199" s="134"/>
      <c r="Y199" s="134"/>
      <c r="Z199" s="134"/>
      <c r="AA199" s="134"/>
      <c r="AB199" s="134"/>
      <c r="AC199" s="134"/>
      <c r="AD199" s="134"/>
      <c r="AE199" s="134"/>
      <c r="AF199" s="134"/>
      <c r="AG199" s="134"/>
      <c r="AH199" s="134"/>
    </row>
    <row r="200" spans="21:34" x14ac:dyDescent="0.2">
      <c r="U200" s="134"/>
      <c r="V200" s="134"/>
      <c r="W200" s="134"/>
      <c r="X200" s="134"/>
      <c r="Y200" s="134"/>
      <c r="Z200" s="134"/>
      <c r="AA200" s="134"/>
      <c r="AB200" s="134"/>
      <c r="AC200" s="134"/>
      <c r="AD200" s="134"/>
      <c r="AE200" s="134"/>
      <c r="AF200" s="134"/>
      <c r="AG200" s="134"/>
      <c r="AH200" s="134"/>
    </row>
    <row r="201" spans="21:34" x14ac:dyDescent="0.2">
      <c r="U201" s="134"/>
      <c r="V201" s="134"/>
      <c r="W201" s="134"/>
      <c r="X201" s="134"/>
      <c r="Y201" s="134"/>
      <c r="Z201" s="134"/>
      <c r="AA201" s="134"/>
      <c r="AB201" s="134"/>
      <c r="AC201" s="134"/>
      <c r="AD201" s="134"/>
      <c r="AE201" s="134"/>
      <c r="AF201" s="134"/>
      <c r="AG201" s="134"/>
      <c r="AH201" s="134"/>
    </row>
    <row r="202" spans="21:34" x14ac:dyDescent="0.2">
      <c r="U202" s="134"/>
      <c r="V202" s="134"/>
      <c r="W202" s="134"/>
      <c r="X202" s="134"/>
      <c r="Y202" s="134"/>
      <c r="Z202" s="134"/>
      <c r="AA202" s="134"/>
      <c r="AB202" s="134"/>
      <c r="AC202" s="134"/>
      <c r="AD202" s="134"/>
      <c r="AE202" s="134"/>
      <c r="AF202" s="134"/>
      <c r="AG202" s="134"/>
      <c r="AH202" s="134"/>
    </row>
  </sheetData>
  <sheetProtection formatCells="0" formatRows="0" insertRows="0"/>
  <mergeCells count="239">
    <mergeCell ref="B102:I102"/>
    <mergeCell ref="B103:I103"/>
    <mergeCell ref="B105:I105"/>
    <mergeCell ref="B106:I106"/>
    <mergeCell ref="B114:I114"/>
    <mergeCell ref="B115:I115"/>
    <mergeCell ref="B117:I117"/>
    <mergeCell ref="B118:I118"/>
    <mergeCell ref="B132:I132"/>
    <mergeCell ref="B133:I133"/>
    <mergeCell ref="U175:AH176"/>
    <mergeCell ref="U177:AA202"/>
    <mergeCell ref="AB177:AH202"/>
    <mergeCell ref="U76:W76"/>
    <mergeCell ref="U170:X170"/>
    <mergeCell ref="U85:Y94"/>
    <mergeCell ref="U96:Y108"/>
    <mergeCell ref="A170:G170"/>
    <mergeCell ref="H170:I170"/>
    <mergeCell ref="J170:K170"/>
    <mergeCell ref="L170:M170"/>
    <mergeCell ref="N170:O170"/>
    <mergeCell ref="P170:Q170"/>
    <mergeCell ref="S170:T170"/>
    <mergeCell ref="B168:G168"/>
    <mergeCell ref="H168:I168"/>
    <mergeCell ref="J168:K168"/>
    <mergeCell ref="L168:M168"/>
    <mergeCell ref="N168:O168"/>
    <mergeCell ref="P168:Q168"/>
    <mergeCell ref="S168:T168"/>
    <mergeCell ref="B169:G169"/>
    <mergeCell ref="H169:I169"/>
    <mergeCell ref="U3:X3"/>
    <mergeCell ref="U4:X4"/>
    <mergeCell ref="U5:X5"/>
    <mergeCell ref="U6:X6"/>
    <mergeCell ref="U28:V28"/>
    <mergeCell ref="U29:V29"/>
    <mergeCell ref="U44:W44"/>
    <mergeCell ref="U53:W53"/>
    <mergeCell ref="U66:W66"/>
    <mergeCell ref="U17:Z19"/>
    <mergeCell ref="J169:K169"/>
    <mergeCell ref="L169:M169"/>
    <mergeCell ref="N169:O169"/>
    <mergeCell ref="P169:Q169"/>
    <mergeCell ref="S169:T169"/>
    <mergeCell ref="P166:Q167"/>
    <mergeCell ref="R166:T166"/>
    <mergeCell ref="J167:K167"/>
    <mergeCell ref="L167:M167"/>
    <mergeCell ref="N167:O167"/>
    <mergeCell ref="S167:T167"/>
    <mergeCell ref="A158:J159"/>
    <mergeCell ref="Q158:T159"/>
    <mergeCell ref="K159:M159"/>
    <mergeCell ref="N159:P159"/>
    <mergeCell ref="A165:B165"/>
    <mergeCell ref="A166:A167"/>
    <mergeCell ref="B166:G167"/>
    <mergeCell ref="H166:I167"/>
    <mergeCell ref="J166:O166"/>
    <mergeCell ref="A157:I157"/>
    <mergeCell ref="Q143:S143"/>
    <mergeCell ref="B146:I146"/>
    <mergeCell ref="B148:I148"/>
    <mergeCell ref="B150:I150"/>
    <mergeCell ref="B151:I151"/>
    <mergeCell ref="B152:I152"/>
    <mergeCell ref="B147:I147"/>
    <mergeCell ref="B156:I156"/>
    <mergeCell ref="A143:A144"/>
    <mergeCell ref="B143:I144"/>
    <mergeCell ref="J143:J144"/>
    <mergeCell ref="K143:M143"/>
    <mergeCell ref="B153:I153"/>
    <mergeCell ref="B154:I154"/>
    <mergeCell ref="B155:I155"/>
    <mergeCell ref="T143:T144"/>
    <mergeCell ref="N143:P143"/>
    <mergeCell ref="Q136:T137"/>
    <mergeCell ref="N137:P137"/>
    <mergeCell ref="K137:M137"/>
    <mergeCell ref="A135:I135"/>
    <mergeCell ref="A136:J137"/>
    <mergeCell ref="Q81:S81"/>
    <mergeCell ref="K121:M121"/>
    <mergeCell ref="N121:P121"/>
    <mergeCell ref="Q120:T121"/>
    <mergeCell ref="A119:I119"/>
    <mergeCell ref="A120:J121"/>
    <mergeCell ref="B87:I87"/>
    <mergeCell ref="T81:T82"/>
    <mergeCell ref="B81:I82"/>
    <mergeCell ref="B97:I97"/>
    <mergeCell ref="B109:I109"/>
    <mergeCell ref="A83:T83"/>
    <mergeCell ref="A95:T95"/>
    <mergeCell ref="B84:I84"/>
    <mergeCell ref="J81:J82"/>
    <mergeCell ref="B130:I130"/>
    <mergeCell ref="B131:I131"/>
    <mergeCell ref="K81:M81"/>
    <mergeCell ref="N81:P81"/>
    <mergeCell ref="A81:A82"/>
    <mergeCell ref="B75:I75"/>
    <mergeCell ref="B98:I98"/>
    <mergeCell ref="B86:I86"/>
    <mergeCell ref="B101:I101"/>
    <mergeCell ref="B89:I89"/>
    <mergeCell ref="B99:I99"/>
    <mergeCell ref="B85:I85"/>
    <mergeCell ref="B90:I90"/>
    <mergeCell ref="B91:I91"/>
    <mergeCell ref="A1:K1"/>
    <mergeCell ref="A3:K3"/>
    <mergeCell ref="K47:M47"/>
    <mergeCell ref="M19:T19"/>
    <mergeCell ref="M1:T1"/>
    <mergeCell ref="M14:T14"/>
    <mergeCell ref="A4:K5"/>
    <mergeCell ref="A35:T35"/>
    <mergeCell ref="A19:K19"/>
    <mergeCell ref="A17:K17"/>
    <mergeCell ref="M3:N3"/>
    <mergeCell ref="M5:N5"/>
    <mergeCell ref="D26:F26"/>
    <mergeCell ref="A18:K18"/>
    <mergeCell ref="N47:P47"/>
    <mergeCell ref="Q47:S47"/>
    <mergeCell ref="B42:I42"/>
    <mergeCell ref="B40:I40"/>
    <mergeCell ref="B41:I41"/>
    <mergeCell ref="B44:I44"/>
    <mergeCell ref="M17:T17"/>
    <mergeCell ref="M18:T18"/>
    <mergeCell ref="M13:T13"/>
    <mergeCell ref="M16:T16"/>
    <mergeCell ref="A12:K12"/>
    <mergeCell ref="M15:T15"/>
    <mergeCell ref="A38:A39"/>
    <mergeCell ref="A2:K2"/>
    <mergeCell ref="A6:K6"/>
    <mergeCell ref="O5:Q5"/>
    <mergeCell ref="O6:Q6"/>
    <mergeCell ref="O3:Q3"/>
    <mergeCell ref="O4:Q4"/>
    <mergeCell ref="M4:N4"/>
    <mergeCell ref="A10:K10"/>
    <mergeCell ref="M6:N6"/>
    <mergeCell ref="A7:K7"/>
    <mergeCell ref="A8:K8"/>
    <mergeCell ref="A9:K9"/>
    <mergeCell ref="R3:T3"/>
    <mergeCell ref="R4:T4"/>
    <mergeCell ref="R5:T5"/>
    <mergeCell ref="B38:I39"/>
    <mergeCell ref="A46:T46"/>
    <mergeCell ref="J47:J48"/>
    <mergeCell ref="R6:T6"/>
    <mergeCell ref="M8:T11"/>
    <mergeCell ref="A15:K15"/>
    <mergeCell ref="J38:J39"/>
    <mergeCell ref="A37:T37"/>
    <mergeCell ref="M25:T31"/>
    <mergeCell ref="A20:K23"/>
    <mergeCell ref="M21:T23"/>
    <mergeCell ref="I26:K26"/>
    <mergeCell ref="B26:C26"/>
    <mergeCell ref="H26:H27"/>
    <mergeCell ref="A25:G25"/>
    <mergeCell ref="G26:G27"/>
    <mergeCell ref="A13:K13"/>
    <mergeCell ref="A14:K14"/>
    <mergeCell ref="A16:K16"/>
    <mergeCell ref="T38:T39"/>
    <mergeCell ref="N38:P38"/>
    <mergeCell ref="K38:M38"/>
    <mergeCell ref="Q38:S38"/>
    <mergeCell ref="B43:I43"/>
    <mergeCell ref="A11:K11"/>
    <mergeCell ref="B47:I48"/>
    <mergeCell ref="A47:A48"/>
    <mergeCell ref="B53:I53"/>
    <mergeCell ref="B51:I51"/>
    <mergeCell ref="B52:I52"/>
    <mergeCell ref="B49:I49"/>
    <mergeCell ref="B50:I50"/>
    <mergeCell ref="A127:A128"/>
    <mergeCell ref="B127:I128"/>
    <mergeCell ref="A68:A69"/>
    <mergeCell ref="B111:I111"/>
    <mergeCell ref="B113:I113"/>
    <mergeCell ref="B108:I108"/>
    <mergeCell ref="A107:T107"/>
    <mergeCell ref="B96:I96"/>
    <mergeCell ref="B110:I110"/>
    <mergeCell ref="B62:I62"/>
    <mergeCell ref="A57:T57"/>
    <mergeCell ref="J58:J59"/>
    <mergeCell ref="K58:M58"/>
    <mergeCell ref="K68:M68"/>
    <mergeCell ref="N68:P68"/>
    <mergeCell ref="Q68:S68"/>
    <mergeCell ref="T47:T48"/>
    <mergeCell ref="B70:I70"/>
    <mergeCell ref="B71:I71"/>
    <mergeCell ref="B72:I72"/>
    <mergeCell ref="B73:I73"/>
    <mergeCell ref="B74:I74"/>
    <mergeCell ref="B58:I59"/>
    <mergeCell ref="B60:I60"/>
    <mergeCell ref="A67:T67"/>
    <mergeCell ref="J68:J69"/>
    <mergeCell ref="B134:I134"/>
    <mergeCell ref="B129:I129"/>
    <mergeCell ref="T127:T128"/>
    <mergeCell ref="U173:AB174"/>
    <mergeCell ref="U11:Z14"/>
    <mergeCell ref="U22:AA25"/>
    <mergeCell ref="A142:T142"/>
    <mergeCell ref="B145:I145"/>
    <mergeCell ref="K127:M127"/>
    <mergeCell ref="N127:P127"/>
    <mergeCell ref="J127:J128"/>
    <mergeCell ref="A58:A59"/>
    <mergeCell ref="A80:T80"/>
    <mergeCell ref="Q127:S127"/>
    <mergeCell ref="A126:T126"/>
    <mergeCell ref="A125:T125"/>
    <mergeCell ref="T68:T69"/>
    <mergeCell ref="B65:I65"/>
    <mergeCell ref="B68:I69"/>
    <mergeCell ref="B63:I63"/>
    <mergeCell ref="B64:I64"/>
    <mergeCell ref="N58:P58"/>
    <mergeCell ref="Q58:S58"/>
    <mergeCell ref="T58:T59"/>
  </mergeCells>
  <phoneticPr fontId="6" type="noConversion"/>
  <conditionalFormatting sqref="U170 U3:U6 U28:U29">
    <cfRule type="cellIs" dxfId="23" priority="47" operator="equal">
      <formula>"E bine"</formula>
    </cfRule>
  </conditionalFormatting>
  <conditionalFormatting sqref="U170 U3:U6 U28:U29">
    <cfRule type="cellIs" dxfId="22" priority="46" operator="equal">
      <formula>"NU e bine"</formula>
    </cfRule>
  </conditionalFormatting>
  <conditionalFormatting sqref="U3:V6 U28:V29">
    <cfRule type="cellIs" dxfId="21" priority="39" operator="equal">
      <formula>"Suma trebuie să fie 52"</formula>
    </cfRule>
    <cfRule type="cellIs" dxfId="20" priority="40" operator="equal">
      <formula>"Corect"</formula>
    </cfRule>
    <cfRule type="cellIs" dxfId="19" priority="41" operator="equal">
      <formula>SUM($B$28:$J$28)</formula>
    </cfRule>
    <cfRule type="cellIs" dxfId="18" priority="42" operator="lessThan">
      <formula>"(SUM(B28:K28)=52"</formula>
    </cfRule>
    <cfRule type="cellIs" dxfId="17" priority="43" operator="equal">
      <formula>52</formula>
    </cfRule>
    <cfRule type="cellIs" dxfId="16" priority="44" operator="equal">
      <formula>$K$28</formula>
    </cfRule>
    <cfRule type="cellIs" dxfId="15" priority="45" operator="equal">
      <formula>$B$28:$K$28=52</formula>
    </cfRule>
  </conditionalFormatting>
  <conditionalFormatting sqref="U170:V170 U3:V6 U28:V29">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170:X170 U28:V29">
    <cfRule type="cellIs" dxfId="11" priority="24" operator="equal">
      <formula>"Corect"</formula>
    </cfRule>
  </conditionalFormatting>
  <conditionalFormatting sqref="U28:V28">
    <cfRule type="cellIs" dxfId="10" priority="23" operator="equal">
      <formula>"Correct"</formula>
    </cfRule>
  </conditionalFormatting>
  <conditionalFormatting sqref="U44:W44 U53:W53 U66:W66 U76:W76">
    <cfRule type="cellIs" dxfId="9" priority="20" operator="equal">
      <formula>"E trebuie să fie cel puțin egal cu C+VP"</formula>
    </cfRule>
    <cfRule type="cellIs" dxfId="8" priority="21" operator="equal">
      <formula>"Corect"</formula>
    </cfRule>
  </conditionalFormatting>
  <conditionalFormatting sqref="U170:V170">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SUM($B$28:$J$28)</formula>
    </cfRule>
    <cfRule type="cellIs" dxfId="3" priority="6" operator="lessThan">
      <formula>"(SUM(B28:K28)=52"</formula>
    </cfRule>
    <cfRule type="cellIs" dxfId="2" priority="7" operator="equal">
      <formula>52</formula>
    </cfRule>
    <cfRule type="cellIs" dxfId="1" priority="8" operator="equal">
      <formula>$K$28</formula>
    </cfRule>
    <cfRule type="cellIs" dxfId="0" priority="9" operator="equal">
      <formula>$B$28:$K$28=52</formula>
    </cfRule>
  </conditionalFormatting>
  <dataValidations count="4">
    <dataValidation type="list" allowBlank="1" showInputMessage="1" showErrorMessage="1" sqref="T145:T156 T108:T118 T40:T43 T60:T64 T96:T106 T70:T74 T49:T52 T129:T134 T84:T94">
      <formula1>$O$36:$S$36</formula1>
    </dataValidation>
    <dataValidation type="list" allowBlank="1" showInputMessage="1" showErrorMessage="1" sqref="R129:R133 R108:R118 R70:R74 R49:R52 R40:R43 R60:R64 R96:R106 R84:R94">
      <formula1>$R$39</formula1>
    </dataValidation>
    <dataValidation type="list" allowBlank="1" showInputMessage="1" showErrorMessage="1" sqref="Q129:Q133 Q108:Q118 Q70:Q74 Q49:Q52 Q40:Q43 Q60:Q64 Q96:Q106 Q84:Q94">
      <formula1>$Q$39</formula1>
    </dataValidation>
    <dataValidation type="list" allowBlank="1" showInputMessage="1" showErrorMessage="1" sqref="S129:S133 S108:S118 S70:S74 S60:S64 S49:S52 S40:S43 S96:S106 S84:S94">
      <formula1>$S$39</formula1>
    </dataValidation>
  </dataValidations>
  <pageMargins left="0.7" right="0.7" top="0.75" bottom="0.75" header="0.3" footer="0.3"/>
  <pageSetup paperSize="9" orientation="landscape" blackAndWhite="1" r:id="rId1"/>
  <headerFooter>
    <oddHeader>&amp;R&amp;P</oddHeader>
    <oddFooter>&amp;LRECTOR,
Acad.Prof.univ.dr. Ioan Aurel POP&amp;CDECAN,
Prof. dr. Corin Braga&amp;RDIRECTOR DE DEPARTAMENT,
Conf. dr. Rareș Moldovan</oddFooter>
  </headerFooter>
  <ignoredErrors>
    <ignoredError sqref="Q44" formula="1"/>
    <ignoredError sqref="K12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topLeftCell="A7" zoomScaleNormal="100" workbookViewId="0">
      <selection activeCell="E47" sqref="E47"/>
    </sheetView>
  </sheetViews>
  <sheetFormatPr defaultRowHeight="15" x14ac:dyDescent="0.25"/>
  <sheetData>
    <row r="1" spans="1:20" x14ac:dyDescent="0.25">
      <c r="A1" s="143" t="s">
        <v>68</v>
      </c>
      <c r="B1" s="143"/>
      <c r="C1" s="143"/>
      <c r="D1" s="143"/>
      <c r="E1" s="143"/>
      <c r="F1" s="143"/>
      <c r="G1" s="143"/>
      <c r="H1" s="143"/>
      <c r="I1" s="143"/>
      <c r="J1" s="143"/>
      <c r="K1" s="143"/>
      <c r="L1" s="143"/>
      <c r="M1" s="143"/>
      <c r="N1" s="143"/>
      <c r="O1" s="143"/>
      <c r="P1" s="143"/>
      <c r="Q1" s="143"/>
      <c r="R1" s="143"/>
      <c r="S1" s="143"/>
      <c r="T1" s="143"/>
    </row>
    <row r="2" spans="1:20" x14ac:dyDescent="0.25">
      <c r="A2" s="43"/>
      <c r="B2" s="43"/>
      <c r="C2" s="43"/>
      <c r="D2" s="43"/>
      <c r="E2" s="43"/>
      <c r="F2" s="43"/>
      <c r="G2" s="43"/>
      <c r="H2" s="43"/>
      <c r="I2" s="43"/>
      <c r="J2" s="43"/>
      <c r="K2" s="43"/>
      <c r="L2" s="43"/>
      <c r="M2" s="43"/>
      <c r="N2" s="43"/>
      <c r="O2" s="43"/>
      <c r="P2" s="43"/>
      <c r="Q2" s="43"/>
      <c r="R2" s="43"/>
      <c r="S2" s="43"/>
      <c r="T2" s="43"/>
    </row>
    <row r="3" spans="1:20" x14ac:dyDescent="0.25">
      <c r="A3" s="118" t="s">
        <v>69</v>
      </c>
      <c r="B3" s="118"/>
      <c r="C3" s="118"/>
      <c r="D3" s="118"/>
      <c r="E3" s="118"/>
      <c r="F3" s="118"/>
      <c r="G3" s="118"/>
      <c r="H3" s="118"/>
      <c r="I3" s="118"/>
      <c r="J3" s="118"/>
      <c r="K3" s="118"/>
      <c r="L3" s="118"/>
      <c r="M3" s="118"/>
      <c r="N3" s="118"/>
      <c r="O3" s="118"/>
      <c r="P3" s="118"/>
      <c r="Q3" s="118"/>
      <c r="R3" s="118"/>
      <c r="S3" s="118"/>
      <c r="T3" s="118"/>
    </row>
    <row r="4" spans="1:20" x14ac:dyDescent="0.25">
      <c r="A4" s="99" t="s">
        <v>27</v>
      </c>
      <c r="B4" s="108" t="s">
        <v>26</v>
      </c>
      <c r="C4" s="109"/>
      <c r="D4" s="109"/>
      <c r="E4" s="109"/>
      <c r="F4" s="109"/>
      <c r="G4" s="109"/>
      <c r="H4" s="109"/>
      <c r="I4" s="110"/>
      <c r="J4" s="119" t="s">
        <v>40</v>
      </c>
      <c r="K4" s="97" t="s">
        <v>24</v>
      </c>
      <c r="L4" s="97"/>
      <c r="M4" s="97"/>
      <c r="N4" s="97" t="s">
        <v>41</v>
      </c>
      <c r="O4" s="162"/>
      <c r="P4" s="162"/>
      <c r="Q4" s="97" t="s">
        <v>23</v>
      </c>
      <c r="R4" s="97"/>
      <c r="S4" s="97"/>
      <c r="T4" s="97" t="s">
        <v>22</v>
      </c>
    </row>
    <row r="5" spans="1:20" x14ac:dyDescent="0.25">
      <c r="A5" s="100"/>
      <c r="B5" s="111"/>
      <c r="C5" s="105"/>
      <c r="D5" s="105"/>
      <c r="E5" s="105"/>
      <c r="F5" s="105"/>
      <c r="G5" s="105"/>
      <c r="H5" s="105"/>
      <c r="I5" s="112"/>
      <c r="J5" s="107"/>
      <c r="K5" s="44" t="s">
        <v>28</v>
      </c>
      <c r="L5" s="44" t="s">
        <v>29</v>
      </c>
      <c r="M5" s="44" t="s">
        <v>30</v>
      </c>
      <c r="N5" s="44" t="s">
        <v>34</v>
      </c>
      <c r="O5" s="44" t="s">
        <v>7</v>
      </c>
      <c r="P5" s="44" t="s">
        <v>31</v>
      </c>
      <c r="Q5" s="44" t="s">
        <v>32</v>
      </c>
      <c r="R5" s="44" t="s">
        <v>28</v>
      </c>
      <c r="S5" s="44" t="s">
        <v>33</v>
      </c>
      <c r="T5" s="97"/>
    </row>
    <row r="6" spans="1:20" x14ac:dyDescent="0.25">
      <c r="A6" s="253" t="s">
        <v>70</v>
      </c>
      <c r="B6" s="253"/>
      <c r="C6" s="253"/>
      <c r="D6" s="253"/>
      <c r="E6" s="253"/>
      <c r="F6" s="253"/>
      <c r="G6" s="253"/>
      <c r="H6" s="253"/>
      <c r="I6" s="253"/>
      <c r="J6" s="253"/>
      <c r="K6" s="253"/>
      <c r="L6" s="253"/>
      <c r="M6" s="253"/>
      <c r="N6" s="253"/>
      <c r="O6" s="253"/>
      <c r="P6" s="253"/>
      <c r="Q6" s="253"/>
      <c r="R6" s="253"/>
      <c r="S6" s="253"/>
      <c r="T6" s="253"/>
    </row>
    <row r="7" spans="1:20" x14ac:dyDescent="0.25">
      <c r="A7" s="45" t="s">
        <v>62</v>
      </c>
      <c r="B7" s="254" t="s">
        <v>71</v>
      </c>
      <c r="C7" s="254"/>
      <c r="D7" s="254"/>
      <c r="E7" s="254"/>
      <c r="F7" s="254"/>
      <c r="G7" s="254"/>
      <c r="H7" s="254"/>
      <c r="I7" s="254"/>
      <c r="J7" s="46">
        <v>5</v>
      </c>
      <c r="K7" s="46">
        <v>2</v>
      </c>
      <c r="L7" s="46">
        <v>1</v>
      </c>
      <c r="M7" s="46">
        <v>0</v>
      </c>
      <c r="N7" s="47">
        <f>K7+L7+M7</f>
        <v>3</v>
      </c>
      <c r="O7" s="47">
        <f>P7-N7</f>
        <v>6</v>
      </c>
      <c r="P7" s="47">
        <f>ROUND(PRODUCT(J7,25)/14,0)</f>
        <v>9</v>
      </c>
      <c r="Q7" s="46" t="s">
        <v>32</v>
      </c>
      <c r="R7" s="46"/>
      <c r="S7" s="48"/>
      <c r="T7" s="48" t="s">
        <v>37</v>
      </c>
    </row>
    <row r="8" spans="1:20" x14ac:dyDescent="0.25">
      <c r="A8" s="45" t="s">
        <v>63</v>
      </c>
      <c r="B8" s="254" t="s">
        <v>72</v>
      </c>
      <c r="C8" s="254"/>
      <c r="D8" s="254"/>
      <c r="E8" s="254"/>
      <c r="F8" s="254"/>
      <c r="G8" s="254"/>
      <c r="H8" s="254"/>
      <c r="I8" s="254"/>
      <c r="J8" s="46">
        <v>5</v>
      </c>
      <c r="K8" s="46">
        <v>2</v>
      </c>
      <c r="L8" s="46">
        <v>1</v>
      </c>
      <c r="M8" s="46">
        <v>0</v>
      </c>
      <c r="N8" s="47">
        <f>K8+L8+M8</f>
        <v>3</v>
      </c>
      <c r="O8" s="47">
        <f>P8-N8</f>
        <v>6</v>
      </c>
      <c r="P8" s="47">
        <f>ROUND(PRODUCT(J8,25)/14,0)</f>
        <v>9</v>
      </c>
      <c r="Q8" s="46" t="s">
        <v>32</v>
      </c>
      <c r="R8" s="46"/>
      <c r="S8" s="48"/>
      <c r="T8" s="48" t="s">
        <v>37</v>
      </c>
    </row>
    <row r="9" spans="1:20" x14ac:dyDescent="0.25">
      <c r="A9" s="255" t="s">
        <v>73</v>
      </c>
      <c r="B9" s="256"/>
      <c r="C9" s="256"/>
      <c r="D9" s="256"/>
      <c r="E9" s="256"/>
      <c r="F9" s="256"/>
      <c r="G9" s="256"/>
      <c r="H9" s="256"/>
      <c r="I9" s="256"/>
      <c r="J9" s="256"/>
      <c r="K9" s="256"/>
      <c r="L9" s="256"/>
      <c r="M9" s="256"/>
      <c r="N9" s="256"/>
      <c r="O9" s="256"/>
      <c r="P9" s="256"/>
      <c r="Q9" s="256"/>
      <c r="R9" s="256"/>
      <c r="S9" s="256"/>
      <c r="T9" s="257"/>
    </row>
    <row r="10" spans="1:20" x14ac:dyDescent="0.25">
      <c r="A10" s="45" t="s">
        <v>64</v>
      </c>
      <c r="B10" s="263" t="s">
        <v>74</v>
      </c>
      <c r="C10" s="264"/>
      <c r="D10" s="264"/>
      <c r="E10" s="264"/>
      <c r="F10" s="264"/>
      <c r="G10" s="264"/>
      <c r="H10" s="264"/>
      <c r="I10" s="265"/>
      <c r="J10" s="46">
        <v>5</v>
      </c>
      <c r="K10" s="46">
        <v>2</v>
      </c>
      <c r="L10" s="46">
        <v>1</v>
      </c>
      <c r="M10" s="46">
        <v>0</v>
      </c>
      <c r="N10" s="47">
        <f>K10+L10+M10</f>
        <v>3</v>
      </c>
      <c r="O10" s="47">
        <f>P10-N10</f>
        <v>6</v>
      </c>
      <c r="P10" s="47">
        <f>ROUND(PRODUCT(J10,25)/14,0)</f>
        <v>9</v>
      </c>
      <c r="Q10" s="46" t="s">
        <v>32</v>
      </c>
      <c r="R10" s="46"/>
      <c r="S10" s="48"/>
      <c r="T10" s="48" t="s">
        <v>75</v>
      </c>
    </row>
    <row r="11" spans="1:20" x14ac:dyDescent="0.25">
      <c r="A11" s="59" t="s">
        <v>65</v>
      </c>
      <c r="B11" s="263" t="s">
        <v>165</v>
      </c>
      <c r="C11" s="264"/>
      <c r="D11" s="264"/>
      <c r="E11" s="264"/>
      <c r="F11" s="264"/>
      <c r="G11" s="264"/>
      <c r="H11" s="264"/>
      <c r="I11" s="265"/>
      <c r="J11" s="46">
        <v>5</v>
      </c>
      <c r="K11" s="46">
        <v>1</v>
      </c>
      <c r="L11" s="46">
        <v>2</v>
      </c>
      <c r="M11" s="46">
        <v>0</v>
      </c>
      <c r="N11" s="47">
        <f>K11+L11+M11</f>
        <v>3</v>
      </c>
      <c r="O11" s="47">
        <f>P11-N11</f>
        <v>6</v>
      </c>
      <c r="P11" s="47">
        <f>ROUND(PRODUCT(J11,25)/14,0)</f>
        <v>9</v>
      </c>
      <c r="Q11" s="46" t="s">
        <v>32</v>
      </c>
      <c r="R11" s="46"/>
      <c r="S11" s="48"/>
      <c r="T11" s="48" t="s">
        <v>76</v>
      </c>
    </row>
    <row r="12" spans="1:20" x14ac:dyDescent="0.25">
      <c r="A12" s="255" t="s">
        <v>77</v>
      </c>
      <c r="B12" s="256"/>
      <c r="C12" s="256"/>
      <c r="D12" s="256"/>
      <c r="E12" s="256"/>
      <c r="F12" s="256"/>
      <c r="G12" s="256"/>
      <c r="H12" s="256"/>
      <c r="I12" s="256"/>
      <c r="J12" s="256"/>
      <c r="K12" s="256"/>
      <c r="L12" s="256"/>
      <c r="M12" s="256"/>
      <c r="N12" s="256"/>
      <c r="O12" s="256"/>
      <c r="P12" s="256"/>
      <c r="Q12" s="256"/>
      <c r="R12" s="256"/>
      <c r="S12" s="256"/>
      <c r="T12" s="257"/>
    </row>
    <row r="13" spans="1:20" x14ac:dyDescent="0.25">
      <c r="A13" s="59" t="s">
        <v>78</v>
      </c>
      <c r="B13" s="263" t="s">
        <v>79</v>
      </c>
      <c r="C13" s="264"/>
      <c r="D13" s="264"/>
      <c r="E13" s="264"/>
      <c r="F13" s="264"/>
      <c r="G13" s="264"/>
      <c r="H13" s="264"/>
      <c r="I13" s="265"/>
      <c r="J13" s="46">
        <v>5</v>
      </c>
      <c r="K13" s="46">
        <v>0</v>
      </c>
      <c r="L13" s="46">
        <v>0</v>
      </c>
      <c r="M13" s="46">
        <v>3</v>
      </c>
      <c r="N13" s="47">
        <f>K13+L13+M13</f>
        <v>3</v>
      </c>
      <c r="O13" s="47">
        <f>P13-N13</f>
        <v>6</v>
      </c>
      <c r="P13" s="47">
        <f>ROUND(PRODUCT(J13,25)/14,0)</f>
        <v>9</v>
      </c>
      <c r="Q13" s="46"/>
      <c r="R13" s="46" t="s">
        <v>28</v>
      </c>
      <c r="S13" s="48"/>
      <c r="T13" s="48" t="s">
        <v>75</v>
      </c>
    </row>
    <row r="14" spans="1:20" x14ac:dyDescent="0.25">
      <c r="A14" s="59" t="s">
        <v>80</v>
      </c>
      <c r="B14" s="263" t="s">
        <v>166</v>
      </c>
      <c r="C14" s="264"/>
      <c r="D14" s="264"/>
      <c r="E14" s="264"/>
      <c r="F14" s="264"/>
      <c r="G14" s="264"/>
      <c r="H14" s="264"/>
      <c r="I14" s="265"/>
      <c r="J14" s="46">
        <v>5</v>
      </c>
      <c r="K14" s="46">
        <v>1</v>
      </c>
      <c r="L14" s="46">
        <v>2</v>
      </c>
      <c r="M14" s="46">
        <v>0</v>
      </c>
      <c r="N14" s="47">
        <f>K14+L14+M14</f>
        <v>3</v>
      </c>
      <c r="O14" s="47">
        <f>P14-N14</f>
        <v>6</v>
      </c>
      <c r="P14" s="47">
        <f>ROUND(PRODUCT(J14,25)/14,0)</f>
        <v>9</v>
      </c>
      <c r="Q14" s="46" t="s">
        <v>32</v>
      </c>
      <c r="R14" s="46"/>
      <c r="S14" s="48"/>
      <c r="T14" s="48" t="s">
        <v>76</v>
      </c>
    </row>
    <row r="15" spans="1:20" x14ac:dyDescent="0.25">
      <c r="A15" s="127" t="s">
        <v>81</v>
      </c>
      <c r="B15" s="258"/>
      <c r="C15" s="258"/>
      <c r="D15" s="258"/>
      <c r="E15" s="258"/>
      <c r="F15" s="258"/>
      <c r="G15" s="258"/>
      <c r="H15" s="258"/>
      <c r="I15" s="258"/>
      <c r="J15" s="258"/>
      <c r="K15" s="258"/>
      <c r="L15" s="258"/>
      <c r="M15" s="258"/>
      <c r="N15" s="258"/>
      <c r="O15" s="258"/>
      <c r="P15" s="258"/>
      <c r="Q15" s="258"/>
      <c r="R15" s="258"/>
      <c r="S15" s="258"/>
      <c r="T15" s="259"/>
    </row>
    <row r="16" spans="1:20" x14ac:dyDescent="0.25">
      <c r="A16" s="45"/>
      <c r="B16" s="263" t="s">
        <v>66</v>
      </c>
      <c r="C16" s="264"/>
      <c r="D16" s="264"/>
      <c r="E16" s="264"/>
      <c r="F16" s="264"/>
      <c r="G16" s="264"/>
      <c r="H16" s="264"/>
      <c r="I16" s="265"/>
      <c r="J16" s="46">
        <v>5</v>
      </c>
      <c r="K16" s="46"/>
      <c r="L16" s="46"/>
      <c r="M16" s="46"/>
      <c r="N16" s="47"/>
      <c r="O16" s="47"/>
      <c r="P16" s="47"/>
      <c r="Q16" s="46"/>
      <c r="R16" s="46"/>
      <c r="S16" s="48"/>
      <c r="T16" s="49"/>
    </row>
    <row r="17" spans="1:20" x14ac:dyDescent="0.25">
      <c r="A17" s="260" t="s">
        <v>82</v>
      </c>
      <c r="B17" s="261"/>
      <c r="C17" s="261"/>
      <c r="D17" s="261"/>
      <c r="E17" s="261"/>
      <c r="F17" s="261"/>
      <c r="G17" s="261"/>
      <c r="H17" s="261"/>
      <c r="I17" s="262"/>
      <c r="J17" s="50">
        <f t="shared" ref="J17:P17" si="0">SUM(J7:J8,J10:J11,J13:J14,J16)</f>
        <v>35</v>
      </c>
      <c r="K17" s="50">
        <f t="shared" si="0"/>
        <v>8</v>
      </c>
      <c r="L17" s="50">
        <f t="shared" si="0"/>
        <v>7</v>
      </c>
      <c r="M17" s="50">
        <f t="shared" si="0"/>
        <v>3</v>
      </c>
      <c r="N17" s="50">
        <f t="shared" si="0"/>
        <v>18</v>
      </c>
      <c r="O17" s="50">
        <f t="shared" si="0"/>
        <v>36</v>
      </c>
      <c r="P17" s="50">
        <f t="shared" si="0"/>
        <v>54</v>
      </c>
      <c r="Q17" s="51">
        <f>COUNTIF(Q7:Q8,"E")+COUNTIF(Q10:Q11,"E")+COUNTIF(Q13:Q14,"E")+COUNTIF(Q16,"E")</f>
        <v>5</v>
      </c>
      <c r="R17" s="51">
        <f>COUNTIF(R7:R8,"C")+COUNTIF(R10:R11,"C")+COUNTIF(R13:R14,"C")+COUNTIF(R16,"C")</f>
        <v>1</v>
      </c>
      <c r="S17" s="51">
        <f>COUNTIF(S7:S8,"VP")+COUNTIF(S10:S11,"VP")+COUNTIF(S13:S14,"VP")+COUNTIF(S16,"VP")</f>
        <v>0</v>
      </c>
      <c r="T17" s="52"/>
    </row>
    <row r="18" spans="1:20" x14ac:dyDescent="0.25">
      <c r="A18" s="266" t="s">
        <v>48</v>
      </c>
      <c r="B18" s="267"/>
      <c r="C18" s="267"/>
      <c r="D18" s="267"/>
      <c r="E18" s="267"/>
      <c r="F18" s="267"/>
      <c r="G18" s="267"/>
      <c r="H18" s="267"/>
      <c r="I18" s="267"/>
      <c r="J18" s="268"/>
      <c r="K18" s="50">
        <f t="shared" ref="K18:P18" si="1">SUM(K7:K8,K10:K11,K13:K14)*14</f>
        <v>112</v>
      </c>
      <c r="L18" s="50">
        <f t="shared" si="1"/>
        <v>98</v>
      </c>
      <c r="M18" s="50">
        <f t="shared" si="1"/>
        <v>42</v>
      </c>
      <c r="N18" s="50">
        <f t="shared" si="1"/>
        <v>252</v>
      </c>
      <c r="O18" s="50">
        <f t="shared" si="1"/>
        <v>504</v>
      </c>
      <c r="P18" s="50">
        <f t="shared" si="1"/>
        <v>756</v>
      </c>
      <c r="Q18" s="272"/>
      <c r="R18" s="273"/>
      <c r="S18" s="273"/>
      <c r="T18" s="274"/>
    </row>
    <row r="19" spans="1:20" x14ac:dyDescent="0.25">
      <c r="A19" s="269"/>
      <c r="B19" s="270"/>
      <c r="C19" s="270"/>
      <c r="D19" s="270"/>
      <c r="E19" s="270"/>
      <c r="F19" s="270"/>
      <c r="G19" s="270"/>
      <c r="H19" s="270"/>
      <c r="I19" s="270"/>
      <c r="J19" s="271"/>
      <c r="K19" s="278">
        <f>SUM(K18:M18)</f>
        <v>252</v>
      </c>
      <c r="L19" s="279"/>
      <c r="M19" s="280"/>
      <c r="N19" s="278">
        <f>SUM(N18:O18)</f>
        <v>756</v>
      </c>
      <c r="O19" s="279"/>
      <c r="P19" s="280"/>
      <c r="Q19" s="275"/>
      <c r="R19" s="276"/>
      <c r="S19" s="276"/>
      <c r="T19" s="277"/>
    </row>
    <row r="20" spans="1:20" x14ac:dyDescent="0.25">
      <c r="A20" s="43"/>
      <c r="B20" s="43"/>
      <c r="C20" s="43"/>
      <c r="D20" s="43"/>
      <c r="E20" s="43"/>
      <c r="F20" s="43"/>
      <c r="G20" s="43"/>
      <c r="H20" s="43"/>
      <c r="I20" s="43"/>
      <c r="J20" s="43"/>
      <c r="K20" s="43"/>
      <c r="L20" s="43"/>
      <c r="M20" s="43"/>
      <c r="N20" s="43"/>
      <c r="O20" s="43"/>
      <c r="P20" s="43"/>
      <c r="Q20" s="43"/>
      <c r="R20" s="43"/>
      <c r="S20" s="43"/>
      <c r="T20" s="43"/>
    </row>
    <row r="21" spans="1:20" x14ac:dyDescent="0.25">
      <c r="A21" s="252" t="s">
        <v>83</v>
      </c>
      <c r="B21" s="252"/>
      <c r="C21" s="252"/>
      <c r="D21" s="252"/>
      <c r="E21" s="252"/>
      <c r="F21" s="252"/>
      <c r="G21" s="252"/>
      <c r="H21" s="252"/>
      <c r="I21" s="252"/>
      <c r="J21" s="252"/>
      <c r="K21" s="252"/>
      <c r="L21" s="252"/>
      <c r="M21" s="252"/>
      <c r="N21" s="252"/>
      <c r="O21" s="252"/>
      <c r="P21" s="252"/>
      <c r="Q21" s="252"/>
      <c r="R21" s="252"/>
      <c r="S21" s="252"/>
      <c r="T21" s="252"/>
    </row>
    <row r="22" spans="1:20" x14ac:dyDescent="0.25">
      <c r="A22" s="252" t="s">
        <v>84</v>
      </c>
      <c r="B22" s="252"/>
      <c r="C22" s="252"/>
      <c r="D22" s="252"/>
      <c r="E22" s="252"/>
      <c r="F22" s="252"/>
      <c r="G22" s="252"/>
      <c r="H22" s="252"/>
      <c r="I22" s="252"/>
      <c r="J22" s="252"/>
      <c r="K22" s="252"/>
      <c r="L22" s="252"/>
      <c r="M22" s="252"/>
      <c r="N22" s="252"/>
      <c r="O22" s="252"/>
      <c r="P22" s="252"/>
      <c r="Q22" s="252"/>
      <c r="R22" s="252"/>
      <c r="S22" s="252"/>
      <c r="T22" s="252"/>
    </row>
    <row r="23" spans="1:20" x14ac:dyDescent="0.25">
      <c r="A23" s="252" t="s">
        <v>85</v>
      </c>
      <c r="B23" s="252"/>
      <c r="C23" s="252"/>
      <c r="D23" s="252"/>
      <c r="E23" s="252"/>
      <c r="F23" s="252"/>
      <c r="G23" s="252"/>
      <c r="H23" s="252"/>
      <c r="I23" s="252"/>
      <c r="J23" s="252"/>
      <c r="K23" s="252"/>
      <c r="L23" s="252"/>
      <c r="M23" s="252"/>
      <c r="N23" s="252"/>
      <c r="O23" s="252"/>
      <c r="P23" s="252"/>
      <c r="Q23" s="252"/>
      <c r="R23" s="252"/>
      <c r="S23" s="252"/>
      <c r="T23" s="252"/>
    </row>
    <row r="24" spans="1:20" x14ac:dyDescent="0.25">
      <c r="A24" s="1"/>
      <c r="B24" s="1"/>
      <c r="C24" s="1"/>
      <c r="D24" s="1"/>
      <c r="E24" s="1"/>
      <c r="F24" s="1"/>
      <c r="G24" s="1"/>
      <c r="H24" s="1"/>
      <c r="I24" s="1"/>
      <c r="J24" s="1"/>
      <c r="K24" s="1"/>
      <c r="L24" s="1"/>
      <c r="M24" s="1"/>
      <c r="N24" s="1"/>
      <c r="O24" s="1"/>
      <c r="P24" s="1"/>
      <c r="Q24" s="1"/>
      <c r="R24" s="1"/>
      <c r="S24" s="1"/>
      <c r="T24" s="1"/>
    </row>
    <row r="25" spans="1:20" x14ac:dyDescent="0.25">
      <c r="A25" s="1"/>
      <c r="B25" s="1"/>
      <c r="C25" s="1"/>
      <c r="D25" s="1"/>
      <c r="E25" s="1"/>
      <c r="F25" s="1"/>
      <c r="G25" s="1"/>
      <c r="H25" s="1"/>
      <c r="I25" s="1"/>
      <c r="J25" s="1"/>
      <c r="K25" s="1"/>
      <c r="L25" s="1"/>
      <c r="M25" s="1"/>
      <c r="N25" s="1"/>
      <c r="O25" s="1"/>
      <c r="P25" s="1"/>
      <c r="Q25" s="1"/>
      <c r="R25" s="1"/>
      <c r="S25" s="1"/>
      <c r="T25" s="1"/>
    </row>
  </sheetData>
  <mergeCells count="28">
    <mergeCell ref="B14:I14"/>
    <mergeCell ref="B8:I8"/>
    <mergeCell ref="B16:I16"/>
    <mergeCell ref="A1:T1"/>
    <mergeCell ref="A3:T3"/>
    <mergeCell ref="A4:A5"/>
    <mergeCell ref="B4:I5"/>
    <mergeCell ref="J4:J5"/>
    <mergeCell ref="K4:M4"/>
    <mergeCell ref="N4:P4"/>
    <mergeCell ref="Q4:S4"/>
    <mergeCell ref="T4:T5"/>
    <mergeCell ref="A23:T23"/>
    <mergeCell ref="A6:T6"/>
    <mergeCell ref="B7:I7"/>
    <mergeCell ref="A9:T9"/>
    <mergeCell ref="A12:T12"/>
    <mergeCell ref="A15:T15"/>
    <mergeCell ref="A17:I17"/>
    <mergeCell ref="B10:I10"/>
    <mergeCell ref="B11:I11"/>
    <mergeCell ref="B13:I13"/>
    <mergeCell ref="A18:J19"/>
    <mergeCell ref="Q18:T19"/>
    <mergeCell ref="K19:M19"/>
    <mergeCell ref="N19:P19"/>
    <mergeCell ref="A21:T21"/>
    <mergeCell ref="A22:T22"/>
  </mergeCells>
  <phoneticPr fontId="6" type="noConversion"/>
  <dataValidations disablePrompts="1" count="3">
    <dataValidation type="list" allowBlank="1" showInputMessage="1" showErrorMessage="1" sqref="S10:S11 S13:S14 S7:S8 S16">
      <formula1>$S$39</formula1>
    </dataValidation>
    <dataValidation type="list" allowBlank="1" showInputMessage="1" showErrorMessage="1" sqref="Q10:Q11 Q13:Q14 Q7:Q8 Q16">
      <formula1>$Q$39</formula1>
    </dataValidation>
    <dataValidation type="list" allowBlank="1" showInputMessage="1" showErrorMessage="1" sqref="R10:R11 R13:R14 R7:R8 R16">
      <formula1>$R$39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514809-BC3A-4600-9328-1B6E0964C991}">
  <ds:schemaRefs>
    <ds:schemaRef ds:uri="http://schemas.microsoft.com/office/2006/metadata/properties"/>
  </ds:schemaRefs>
</ds:datastoreItem>
</file>

<file path=customXml/itemProps2.xml><?xml version="1.0" encoding="utf-8"?>
<ds:datastoreItem xmlns:ds="http://schemas.openxmlformats.org/officeDocument/2006/customXml" ds:itemID="{7FC272CF-31C8-42C3-9B12-A4DCA1DE3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70C305D-D13A-45F5-8B70-75306F24CA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2018-05-04T09:54:49Z</cp:lastPrinted>
  <dcterms:created xsi:type="dcterms:W3CDTF">2013-06-27T08:19:59Z</dcterms:created>
  <dcterms:modified xsi:type="dcterms:W3CDTF">2018-05-21T10:33:27Z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0x0101006EE2F100BAAD154B946BFA08EDEEF246</vt:lpwstr>
  </property>
</Properties>
</file>