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4" rupBuild="14420"/>
  <workbookPr defaultThemeVersion="124226"/>
  <mc:AlternateContent xmlns:mc="http://schemas.openxmlformats.org/markup-compatibility/2006">
    <mc:Choice Requires="x15">
      <x15ac:absPath xmlns:x15ac="http://schemas.microsoft.com/office/spreadsheetml/2010/11/ac" url="C:\Users\Robert\Desktop\planuri\final\LICENTA\"/>
    </mc:Choice>
  </mc:AlternateContent>
  <bookViews>
    <workbookView xWindow="0" yWindow="0" windowWidth="20490" windowHeight="7155"/>
  </bookViews>
  <sheets>
    <sheet name="Sheet1" sheetId="1" r:id="rId1"/>
    <sheet name="Sheet2" sheetId="2" r:id="rId2"/>
    <sheet name="Sheet3" sheetId="3" r:id="rId3"/>
  </sheets>
  <definedNames>
    <definedName name="_xlnm.Print_Area" localSheetId="0">Sheet1!$A$1:$T$351</definedName>
  </definedNames>
  <calcPr calcId="152511"/>
</workbook>
</file>

<file path=xl/calcChain.xml><?xml version="1.0" encoding="utf-8"?>
<calcChain xmlns="http://schemas.openxmlformats.org/spreadsheetml/2006/main">
  <c r="T300" i="1" l="1"/>
  <c r="P165" i="1"/>
  <c r="O165" i="1"/>
  <c r="N165" i="1"/>
  <c r="M165" i="1"/>
  <c r="L165" i="1"/>
  <c r="K165" i="1"/>
  <c r="Q164" i="1"/>
  <c r="P164" i="1"/>
  <c r="O164" i="1"/>
  <c r="N164" i="1"/>
  <c r="M164" i="1"/>
  <c r="L164" i="1"/>
  <c r="K164" i="1"/>
  <c r="J164" i="1"/>
  <c r="K348" i="1"/>
  <c r="P126" i="1"/>
  <c r="O126" i="1" s="1"/>
  <c r="N126" i="1"/>
  <c r="P111" i="1"/>
  <c r="N111" i="1"/>
  <c r="P95" i="1"/>
  <c r="O95" i="1" s="1"/>
  <c r="N95" i="1"/>
  <c r="P78" i="1"/>
  <c r="N78" i="1"/>
  <c r="M348" i="1"/>
  <c r="L348" i="1"/>
  <c r="S347" i="1"/>
  <c r="R347" i="1"/>
  <c r="Q347" i="1"/>
  <c r="M347" i="1"/>
  <c r="L347" i="1"/>
  <c r="K347" i="1"/>
  <c r="J347" i="1"/>
  <c r="P346" i="1"/>
  <c r="N346" i="1"/>
  <c r="O346" i="1" s="1"/>
  <c r="P345" i="1"/>
  <c r="O343" i="1" s="1"/>
  <c r="N345" i="1"/>
  <c r="P343" i="1"/>
  <c r="N343" i="1"/>
  <c r="P342" i="1"/>
  <c r="O342" i="1" s="1"/>
  <c r="N342" i="1"/>
  <c r="P341" i="1"/>
  <c r="O341" i="1" s="1"/>
  <c r="N341" i="1"/>
  <c r="P339" i="1"/>
  <c r="N339" i="1"/>
  <c r="O339" i="1" s="1"/>
  <c r="P337" i="1"/>
  <c r="O337" i="1" s="1"/>
  <c r="N337" i="1"/>
  <c r="P335" i="1"/>
  <c r="O335" i="1" s="1"/>
  <c r="N335" i="1"/>
  <c r="P333" i="1"/>
  <c r="N333" i="1"/>
  <c r="O333" i="1" s="1"/>
  <c r="K101" i="1"/>
  <c r="L101" i="1"/>
  <c r="M101" i="1"/>
  <c r="K84" i="1"/>
  <c r="L84" i="1"/>
  <c r="M84" i="1"/>
  <c r="K67" i="1"/>
  <c r="L67" i="1"/>
  <c r="M67" i="1"/>
  <c r="K51" i="1"/>
  <c r="L51" i="1"/>
  <c r="M51" i="1"/>
  <c r="K166" i="1"/>
  <c r="T316" i="1"/>
  <c r="S316" i="1"/>
  <c r="R316" i="1"/>
  <c r="Q101" i="1"/>
  <c r="Q84" i="1"/>
  <c r="Q67" i="1"/>
  <c r="Q51" i="1"/>
  <c r="J101" i="1"/>
  <c r="J84" i="1"/>
  <c r="J67" i="1"/>
  <c r="J51" i="1"/>
  <c r="S164" i="1"/>
  <c r="R164" i="1"/>
  <c r="Q195" i="1"/>
  <c r="S195" i="1"/>
  <c r="R195" i="1"/>
  <c r="M195" i="1"/>
  <c r="L195" i="1"/>
  <c r="K195" i="1"/>
  <c r="J194" i="1"/>
  <c r="A195" i="1"/>
  <c r="T281" i="1"/>
  <c r="T260" i="1"/>
  <c r="T230" i="1"/>
  <c r="T200" i="1"/>
  <c r="T132" i="1"/>
  <c r="T117" i="1"/>
  <c r="T101" i="1"/>
  <c r="T84" i="1"/>
  <c r="T67" i="1"/>
  <c r="T51" i="1"/>
  <c r="P124" i="1"/>
  <c r="P125" i="1"/>
  <c r="P127" i="1"/>
  <c r="P199" i="1"/>
  <c r="P200" i="1" s="1"/>
  <c r="P129" i="1"/>
  <c r="P257" i="1" s="1"/>
  <c r="P130" i="1"/>
  <c r="P258" i="1" s="1"/>
  <c r="P131" i="1"/>
  <c r="P123" i="1"/>
  <c r="P163" i="1"/>
  <c r="P162" i="1"/>
  <c r="P161" i="1"/>
  <c r="P159" i="1"/>
  <c r="P158" i="1"/>
  <c r="J199" i="1"/>
  <c r="J200" i="1" s="1"/>
  <c r="A199" i="1"/>
  <c r="K199" i="1"/>
  <c r="K200" i="1" s="1"/>
  <c r="L199" i="1"/>
  <c r="L200" i="1" s="1"/>
  <c r="M199" i="1"/>
  <c r="M200" i="1" s="1"/>
  <c r="Q199" i="1"/>
  <c r="Q200" i="1" s="1"/>
  <c r="R199" i="1"/>
  <c r="R200" i="1" s="1"/>
  <c r="S199" i="1"/>
  <c r="S200" i="1" s="1"/>
  <c r="P65" i="1"/>
  <c r="N65" i="1"/>
  <c r="N195" i="1"/>
  <c r="Q296" i="1"/>
  <c r="R296" i="1"/>
  <c r="S296" i="1"/>
  <c r="K296" i="1"/>
  <c r="L296" i="1"/>
  <c r="M296" i="1"/>
  <c r="J296" i="1"/>
  <c r="P180" i="1"/>
  <c r="N180" i="1"/>
  <c r="N294" i="1"/>
  <c r="P294" i="1"/>
  <c r="O294" i="1"/>
  <c r="N295" i="1"/>
  <c r="P295" i="1"/>
  <c r="S258" i="1"/>
  <c r="R258" i="1"/>
  <c r="Q258" i="1"/>
  <c r="M258" i="1"/>
  <c r="L258" i="1"/>
  <c r="K258" i="1"/>
  <c r="J258" i="1"/>
  <c r="A258" i="1"/>
  <c r="S257" i="1"/>
  <c r="R257" i="1"/>
  <c r="Q257" i="1"/>
  <c r="M257" i="1"/>
  <c r="L257" i="1"/>
  <c r="K257" i="1"/>
  <c r="J257" i="1"/>
  <c r="A257" i="1"/>
  <c r="J252" i="1"/>
  <c r="K252" i="1"/>
  <c r="L252" i="1"/>
  <c r="M252" i="1"/>
  <c r="Q252" i="1"/>
  <c r="R252" i="1"/>
  <c r="S252" i="1"/>
  <c r="J253" i="1"/>
  <c r="K253" i="1"/>
  <c r="L253" i="1"/>
  <c r="M253" i="1"/>
  <c r="Q253" i="1"/>
  <c r="R253" i="1"/>
  <c r="S253" i="1"/>
  <c r="J254" i="1"/>
  <c r="K254" i="1"/>
  <c r="L254" i="1"/>
  <c r="M254" i="1"/>
  <c r="Q254" i="1"/>
  <c r="R254" i="1"/>
  <c r="S254" i="1"/>
  <c r="A252" i="1"/>
  <c r="A253" i="1"/>
  <c r="A254" i="1"/>
  <c r="N178" i="1"/>
  <c r="P178" i="1"/>
  <c r="N162" i="1"/>
  <c r="O162" i="1" s="1"/>
  <c r="N155" i="1"/>
  <c r="P155" i="1"/>
  <c r="N99" i="1"/>
  <c r="N250" i="1" s="1"/>
  <c r="P99" i="1"/>
  <c r="N82" i="1"/>
  <c r="N247" i="1"/>
  <c r="P82" i="1"/>
  <c r="N49" i="1"/>
  <c r="N242" i="1"/>
  <c r="P49" i="1"/>
  <c r="P242" i="1" s="1"/>
  <c r="N48" i="1"/>
  <c r="N241" i="1"/>
  <c r="P48" i="1"/>
  <c r="N50" i="1"/>
  <c r="P50" i="1"/>
  <c r="P243" i="1"/>
  <c r="Q192" i="1"/>
  <c r="R192" i="1"/>
  <c r="S192" i="1"/>
  <c r="Q193" i="1"/>
  <c r="R193" i="1"/>
  <c r="S193" i="1"/>
  <c r="Q194" i="1"/>
  <c r="R194" i="1"/>
  <c r="S194" i="1"/>
  <c r="A192" i="1"/>
  <c r="A193" i="1"/>
  <c r="A194" i="1"/>
  <c r="J192" i="1"/>
  <c r="K192" i="1"/>
  <c r="L192" i="1"/>
  <c r="M192" i="1"/>
  <c r="J193" i="1"/>
  <c r="K193" i="1"/>
  <c r="L193" i="1"/>
  <c r="M193" i="1"/>
  <c r="J195" i="1"/>
  <c r="K194" i="1"/>
  <c r="L194" i="1"/>
  <c r="M194" i="1"/>
  <c r="J272" i="1"/>
  <c r="K272" i="1"/>
  <c r="L272" i="1"/>
  <c r="M272" i="1"/>
  <c r="Q272" i="1"/>
  <c r="R272" i="1"/>
  <c r="S272" i="1"/>
  <c r="J273" i="1"/>
  <c r="K273" i="1"/>
  <c r="L273" i="1"/>
  <c r="M273" i="1"/>
  <c r="Q273" i="1"/>
  <c r="R273" i="1"/>
  <c r="S273" i="1"/>
  <c r="J274" i="1"/>
  <c r="K274" i="1"/>
  <c r="L274" i="1"/>
  <c r="M274" i="1"/>
  <c r="P274" i="1"/>
  <c r="Q274" i="1"/>
  <c r="R274" i="1"/>
  <c r="S274" i="1"/>
  <c r="J275" i="1"/>
  <c r="K275" i="1"/>
  <c r="L275" i="1"/>
  <c r="M275" i="1"/>
  <c r="Q275" i="1"/>
  <c r="R275" i="1"/>
  <c r="S275" i="1"/>
  <c r="J276" i="1"/>
  <c r="K276" i="1"/>
  <c r="L276" i="1"/>
  <c r="M276" i="1"/>
  <c r="Q276" i="1"/>
  <c r="R276" i="1"/>
  <c r="S276" i="1"/>
  <c r="A271" i="1"/>
  <c r="A272" i="1"/>
  <c r="A273" i="1"/>
  <c r="A274" i="1"/>
  <c r="A275" i="1"/>
  <c r="A276" i="1"/>
  <c r="A277" i="1"/>
  <c r="A220" i="1"/>
  <c r="A221" i="1"/>
  <c r="A222" i="1"/>
  <c r="A223" i="1"/>
  <c r="A224" i="1"/>
  <c r="J221" i="1"/>
  <c r="K221" i="1"/>
  <c r="L221" i="1"/>
  <c r="M221" i="1"/>
  <c r="N94" i="1"/>
  <c r="P94" i="1"/>
  <c r="P221" i="1"/>
  <c r="Q221" i="1"/>
  <c r="R221" i="1"/>
  <c r="S221" i="1"/>
  <c r="J222" i="1"/>
  <c r="K222" i="1"/>
  <c r="L222" i="1"/>
  <c r="M222" i="1"/>
  <c r="N108" i="1"/>
  <c r="P108" i="1"/>
  <c r="P222" i="1" s="1"/>
  <c r="Q222" i="1"/>
  <c r="R222" i="1"/>
  <c r="S222" i="1"/>
  <c r="J223" i="1"/>
  <c r="K223" i="1"/>
  <c r="L223" i="1"/>
  <c r="M223" i="1"/>
  <c r="Q223" i="1"/>
  <c r="R223" i="1"/>
  <c r="S223" i="1"/>
  <c r="J224" i="1"/>
  <c r="K224" i="1"/>
  <c r="L224" i="1"/>
  <c r="M224" i="1"/>
  <c r="N110" i="1"/>
  <c r="P110" i="1"/>
  <c r="P224" i="1" s="1"/>
  <c r="Q224" i="1"/>
  <c r="R224" i="1"/>
  <c r="S224" i="1"/>
  <c r="N123" i="1"/>
  <c r="N161" i="1"/>
  <c r="N163" i="1"/>
  <c r="O163" i="1" s="1"/>
  <c r="N92" i="1"/>
  <c r="P92" i="1"/>
  <c r="P220" i="1" s="1"/>
  <c r="N93" i="1"/>
  <c r="P93" i="1"/>
  <c r="P194" i="1" s="1"/>
  <c r="N75" i="1"/>
  <c r="P75" i="1"/>
  <c r="P216" i="1" s="1"/>
  <c r="N76" i="1"/>
  <c r="P76" i="1"/>
  <c r="P217" i="1"/>
  <c r="N77" i="1"/>
  <c r="N193" i="1" s="1"/>
  <c r="P77" i="1"/>
  <c r="P193" i="1"/>
  <c r="N60" i="1"/>
  <c r="N192" i="1" s="1"/>
  <c r="P60" i="1"/>
  <c r="P192" i="1"/>
  <c r="N44" i="1"/>
  <c r="N270" i="1" s="1"/>
  <c r="P44" i="1"/>
  <c r="P270" i="1"/>
  <c r="N45" i="1"/>
  <c r="P45" i="1"/>
  <c r="N46" i="1"/>
  <c r="N271" i="1"/>
  <c r="N42" i="1"/>
  <c r="P42" i="1"/>
  <c r="N43" i="1"/>
  <c r="N191" i="1" s="1"/>
  <c r="P43" i="1"/>
  <c r="O43" i="1" s="1"/>
  <c r="O191" i="1" s="1"/>
  <c r="N40" i="1"/>
  <c r="N209" i="1" s="1"/>
  <c r="N41" i="1"/>
  <c r="N210" i="1"/>
  <c r="N57" i="1"/>
  <c r="N212" i="1" s="1"/>
  <c r="N58" i="1"/>
  <c r="N213" i="1"/>
  <c r="N59" i="1"/>
  <c r="N273" i="1" s="1"/>
  <c r="N61" i="1"/>
  <c r="N275" i="1"/>
  <c r="N62" i="1"/>
  <c r="O62" i="1" s="1"/>
  <c r="O274" i="1" s="1"/>
  <c r="N64" i="1"/>
  <c r="N244" i="1"/>
  <c r="N66" i="1"/>
  <c r="N67" i="1" s="1"/>
  <c r="N73" i="1"/>
  <c r="N214" i="1" s="1"/>
  <c r="N74" i="1"/>
  <c r="N79" i="1"/>
  <c r="N81" i="1"/>
  <c r="N83" i="1"/>
  <c r="N248" i="1" s="1"/>
  <c r="N90" i="1"/>
  <c r="N218" i="1" s="1"/>
  <c r="N91" i="1"/>
  <c r="N219" i="1" s="1"/>
  <c r="N96" i="1"/>
  <c r="N98" i="1"/>
  <c r="N249" i="1" s="1"/>
  <c r="N100" i="1"/>
  <c r="N253" i="1" s="1"/>
  <c r="N109" i="1"/>
  <c r="N112" i="1"/>
  <c r="N196" i="1"/>
  <c r="N114" i="1"/>
  <c r="N252" i="1" s="1"/>
  <c r="N115" i="1"/>
  <c r="N116" i="1"/>
  <c r="N254" i="1" s="1"/>
  <c r="N124" i="1"/>
  <c r="N228" i="1" s="1"/>
  <c r="N125" i="1"/>
  <c r="N229" i="1" s="1"/>
  <c r="N127" i="1"/>
  <c r="N199" i="1" s="1"/>
  <c r="N200" i="1" s="1"/>
  <c r="N129" i="1"/>
  <c r="N257" i="1" s="1"/>
  <c r="N130" i="1"/>
  <c r="N258" i="1" s="1"/>
  <c r="N131" i="1"/>
  <c r="N259" i="1" s="1"/>
  <c r="N280" i="1"/>
  <c r="N281" i="1" s="1"/>
  <c r="N142" i="1"/>
  <c r="N145" i="1"/>
  <c r="N148" i="1"/>
  <c r="N151" i="1"/>
  <c r="N154" i="1"/>
  <c r="N158" i="1"/>
  <c r="P40" i="1"/>
  <c r="P41" i="1"/>
  <c r="O41" i="1" s="1"/>
  <c r="O210" i="1" s="1"/>
  <c r="P57" i="1"/>
  <c r="P58" i="1"/>
  <c r="P213" i="1" s="1"/>
  <c r="P59" i="1"/>
  <c r="P61" i="1"/>
  <c r="P64" i="1"/>
  <c r="P66" i="1"/>
  <c r="P73" i="1"/>
  <c r="P74" i="1"/>
  <c r="P215" i="1" s="1"/>
  <c r="P79" i="1"/>
  <c r="P276" i="1" s="1"/>
  <c r="P81" i="1"/>
  <c r="P246" i="1" s="1"/>
  <c r="P83" i="1"/>
  <c r="P90" i="1"/>
  <c r="P218" i="1" s="1"/>
  <c r="P91" i="1"/>
  <c r="P219" i="1" s="1"/>
  <c r="P96" i="1"/>
  <c r="P98" i="1"/>
  <c r="P100" i="1"/>
  <c r="P109" i="1"/>
  <c r="P223" i="1" s="1"/>
  <c r="P112" i="1"/>
  <c r="O112" i="1" s="1"/>
  <c r="O196" i="1" s="1"/>
  <c r="P114" i="1"/>
  <c r="P252" i="1"/>
  <c r="P115" i="1"/>
  <c r="P116" i="1"/>
  <c r="P142" i="1"/>
  <c r="P145" i="1"/>
  <c r="P148" i="1"/>
  <c r="O148" i="1" s="1"/>
  <c r="P151" i="1"/>
  <c r="P154" i="1"/>
  <c r="O154" i="1" s="1"/>
  <c r="O280" i="1"/>
  <c r="O281" i="1" s="1"/>
  <c r="N174" i="1"/>
  <c r="N176" i="1"/>
  <c r="P174" i="1"/>
  <c r="P176" i="1"/>
  <c r="K117" i="1"/>
  <c r="K132" i="1"/>
  <c r="M182" i="1"/>
  <c r="L182" i="1"/>
  <c r="K182" i="1"/>
  <c r="S181" i="1"/>
  <c r="R181" i="1"/>
  <c r="Q181" i="1"/>
  <c r="M181" i="1"/>
  <c r="L181" i="1"/>
  <c r="K181" i="1"/>
  <c r="J181" i="1"/>
  <c r="R51" i="1"/>
  <c r="S51" i="1"/>
  <c r="P271" i="1"/>
  <c r="R67" i="1"/>
  <c r="S67" i="1"/>
  <c r="R84" i="1"/>
  <c r="S84" i="1"/>
  <c r="R101" i="1"/>
  <c r="S101" i="1"/>
  <c r="J117" i="1"/>
  <c r="T315" i="1" s="1"/>
  <c r="T317" i="1" s="1"/>
  <c r="J132" i="1"/>
  <c r="L117" i="1"/>
  <c r="M117" i="1"/>
  <c r="Q117" i="1"/>
  <c r="R117" i="1"/>
  <c r="S117" i="1"/>
  <c r="L132" i="1"/>
  <c r="M132" i="1"/>
  <c r="Q132" i="1"/>
  <c r="R132" i="1"/>
  <c r="S132" i="1"/>
  <c r="N143" i="1"/>
  <c r="P143" i="1"/>
  <c r="N146" i="1"/>
  <c r="P146" i="1"/>
  <c r="N149" i="1"/>
  <c r="P149" i="1"/>
  <c r="N152" i="1"/>
  <c r="P152" i="1"/>
  <c r="N156" i="1"/>
  <c r="O156" i="1" s="1"/>
  <c r="P156" i="1"/>
  <c r="N159" i="1"/>
  <c r="O159" i="1" s="1"/>
  <c r="A191" i="1"/>
  <c r="J191" i="1"/>
  <c r="K191" i="1"/>
  <c r="L191" i="1"/>
  <c r="M191" i="1"/>
  <c r="Q191" i="1"/>
  <c r="R191" i="1"/>
  <c r="S191" i="1"/>
  <c r="A196" i="1"/>
  <c r="J196" i="1"/>
  <c r="K196" i="1"/>
  <c r="L196" i="1"/>
  <c r="M196" i="1"/>
  <c r="Q196" i="1"/>
  <c r="R196" i="1"/>
  <c r="S196" i="1"/>
  <c r="A209" i="1"/>
  <c r="J209" i="1"/>
  <c r="K209" i="1"/>
  <c r="L209" i="1"/>
  <c r="M209" i="1"/>
  <c r="Q209" i="1"/>
  <c r="R209" i="1"/>
  <c r="S209" i="1"/>
  <c r="A210" i="1"/>
  <c r="J210" i="1"/>
  <c r="K210" i="1"/>
  <c r="L210" i="1"/>
  <c r="M210" i="1"/>
  <c r="Q210" i="1"/>
  <c r="R210" i="1"/>
  <c r="S210" i="1"/>
  <c r="A211" i="1"/>
  <c r="J211" i="1"/>
  <c r="K211" i="1"/>
  <c r="L211" i="1"/>
  <c r="M211" i="1"/>
  <c r="Q211" i="1"/>
  <c r="R211" i="1"/>
  <c r="S211" i="1"/>
  <c r="A212" i="1"/>
  <c r="J212" i="1"/>
  <c r="K212" i="1"/>
  <c r="L212" i="1"/>
  <c r="M212" i="1"/>
  <c r="Q212" i="1"/>
  <c r="R212" i="1"/>
  <c r="S212" i="1"/>
  <c r="A213" i="1"/>
  <c r="J213" i="1"/>
  <c r="K213" i="1"/>
  <c r="L213" i="1"/>
  <c r="M213" i="1"/>
  <c r="Q213" i="1"/>
  <c r="R213" i="1"/>
  <c r="S213" i="1"/>
  <c r="A214" i="1"/>
  <c r="J214" i="1"/>
  <c r="K214" i="1"/>
  <c r="L214" i="1"/>
  <c r="M214" i="1"/>
  <c r="Q214" i="1"/>
  <c r="R214" i="1"/>
  <c r="S214" i="1"/>
  <c r="A215" i="1"/>
  <c r="J215" i="1"/>
  <c r="K215" i="1"/>
  <c r="L215" i="1"/>
  <c r="M215" i="1"/>
  <c r="Q215" i="1"/>
  <c r="R215" i="1"/>
  <c r="S215" i="1"/>
  <c r="A216" i="1"/>
  <c r="J216" i="1"/>
  <c r="K216" i="1"/>
  <c r="L216" i="1"/>
  <c r="M216" i="1"/>
  <c r="Q216" i="1"/>
  <c r="R216" i="1"/>
  <c r="S216" i="1"/>
  <c r="A217" i="1"/>
  <c r="J217" i="1"/>
  <c r="K217" i="1"/>
  <c r="L217" i="1"/>
  <c r="M217" i="1"/>
  <c r="Q217" i="1"/>
  <c r="R217" i="1"/>
  <c r="S217" i="1"/>
  <c r="A218" i="1"/>
  <c r="J218" i="1"/>
  <c r="K218" i="1"/>
  <c r="L218" i="1"/>
  <c r="M218" i="1"/>
  <c r="Q218" i="1"/>
  <c r="R218" i="1"/>
  <c r="S218" i="1"/>
  <c r="A219" i="1"/>
  <c r="J219" i="1"/>
  <c r="K219" i="1"/>
  <c r="L219" i="1"/>
  <c r="M219" i="1"/>
  <c r="Q219" i="1"/>
  <c r="R219" i="1"/>
  <c r="S219" i="1"/>
  <c r="J220" i="1"/>
  <c r="K220" i="1"/>
  <c r="L220" i="1"/>
  <c r="M220" i="1"/>
  <c r="Q220" i="1"/>
  <c r="R220" i="1"/>
  <c r="S220" i="1"/>
  <c r="A227" i="1"/>
  <c r="J227" i="1"/>
  <c r="K227" i="1"/>
  <c r="L227" i="1"/>
  <c r="M227" i="1"/>
  <c r="Q227" i="1"/>
  <c r="R227" i="1"/>
  <c r="S227" i="1"/>
  <c r="A228" i="1"/>
  <c r="J228" i="1"/>
  <c r="K228" i="1"/>
  <c r="L228" i="1"/>
  <c r="M228" i="1"/>
  <c r="Q228" i="1"/>
  <c r="R228" i="1"/>
  <c r="S228" i="1"/>
  <c r="A229" i="1"/>
  <c r="J229" i="1"/>
  <c r="K229" i="1"/>
  <c r="L229" i="1"/>
  <c r="M229" i="1"/>
  <c r="Q229" i="1"/>
  <c r="R229" i="1"/>
  <c r="S229" i="1"/>
  <c r="A241" i="1"/>
  <c r="J241" i="1"/>
  <c r="K241" i="1"/>
  <c r="L241" i="1"/>
  <c r="M241" i="1"/>
  <c r="Q241" i="1"/>
  <c r="R241" i="1"/>
  <c r="S241" i="1"/>
  <c r="A242" i="1"/>
  <c r="J242" i="1"/>
  <c r="K242" i="1"/>
  <c r="L242" i="1"/>
  <c r="M242" i="1"/>
  <c r="Q242" i="1"/>
  <c r="R242" i="1"/>
  <c r="S242" i="1"/>
  <c r="A243" i="1"/>
  <c r="J243" i="1"/>
  <c r="K243" i="1"/>
  <c r="L243" i="1"/>
  <c r="M243" i="1"/>
  <c r="Q243" i="1"/>
  <c r="R243" i="1"/>
  <c r="S243" i="1"/>
  <c r="A244" i="1"/>
  <c r="J244" i="1"/>
  <c r="K244" i="1"/>
  <c r="L244" i="1"/>
  <c r="M244" i="1"/>
  <c r="Q244" i="1"/>
  <c r="R244" i="1"/>
  <c r="S244" i="1"/>
  <c r="A245" i="1"/>
  <c r="J245" i="1"/>
  <c r="K245" i="1"/>
  <c r="L245" i="1"/>
  <c r="M245" i="1"/>
  <c r="Q245" i="1"/>
  <c r="R245" i="1"/>
  <c r="S245" i="1"/>
  <c r="A246" i="1"/>
  <c r="J246" i="1"/>
  <c r="K246" i="1"/>
  <c r="L246" i="1"/>
  <c r="M246" i="1"/>
  <c r="Q246" i="1"/>
  <c r="R246" i="1"/>
  <c r="S246" i="1"/>
  <c r="A247" i="1"/>
  <c r="J247" i="1"/>
  <c r="K247" i="1"/>
  <c r="L247" i="1"/>
  <c r="M247" i="1"/>
  <c r="Q247" i="1"/>
  <c r="R247" i="1"/>
  <c r="S247" i="1"/>
  <c r="A248" i="1"/>
  <c r="J248" i="1"/>
  <c r="K248" i="1"/>
  <c r="L248" i="1"/>
  <c r="M248" i="1"/>
  <c r="Q248" i="1"/>
  <c r="R248" i="1"/>
  <c r="S248" i="1"/>
  <c r="A249" i="1"/>
  <c r="J249" i="1"/>
  <c r="K249" i="1"/>
  <c r="L249" i="1"/>
  <c r="M249" i="1"/>
  <c r="Q249" i="1"/>
  <c r="R249" i="1"/>
  <c r="S249" i="1"/>
  <c r="A250" i="1"/>
  <c r="J250" i="1"/>
  <c r="K250" i="1"/>
  <c r="L250" i="1"/>
  <c r="M250" i="1"/>
  <c r="Q250" i="1"/>
  <c r="R250" i="1"/>
  <c r="S250" i="1"/>
  <c r="A251" i="1"/>
  <c r="J251" i="1"/>
  <c r="K251" i="1"/>
  <c r="L251" i="1"/>
  <c r="M251" i="1"/>
  <c r="Q251" i="1"/>
  <c r="R251" i="1"/>
  <c r="S251" i="1"/>
  <c r="A259" i="1"/>
  <c r="J259" i="1"/>
  <c r="K259" i="1"/>
  <c r="L259" i="1"/>
  <c r="M259" i="1"/>
  <c r="M260" i="1" s="1"/>
  <c r="Q259" i="1"/>
  <c r="R259" i="1"/>
  <c r="R260" i="1" s="1"/>
  <c r="S259" i="1"/>
  <c r="A270" i="1"/>
  <c r="J270" i="1"/>
  <c r="K270" i="1"/>
  <c r="L270" i="1"/>
  <c r="M270" i="1"/>
  <c r="Q270" i="1"/>
  <c r="R270" i="1"/>
  <c r="S270" i="1"/>
  <c r="J271" i="1"/>
  <c r="K271" i="1"/>
  <c r="L271" i="1"/>
  <c r="M271" i="1"/>
  <c r="Q271" i="1"/>
  <c r="R271" i="1"/>
  <c r="S271" i="1"/>
  <c r="R277" i="1"/>
  <c r="J277" i="1"/>
  <c r="K277" i="1"/>
  <c r="L277" i="1"/>
  <c r="M277" i="1"/>
  <c r="Q277" i="1"/>
  <c r="S277" i="1"/>
  <c r="A280" i="1"/>
  <c r="J280" i="1"/>
  <c r="J281" i="1" s="1"/>
  <c r="K280" i="1"/>
  <c r="K281" i="1" s="1"/>
  <c r="L280" i="1"/>
  <c r="L281" i="1" s="1"/>
  <c r="M280" i="1"/>
  <c r="M281" i="1" s="1"/>
  <c r="P280" i="1"/>
  <c r="P281" i="1" s="1"/>
  <c r="Q280" i="1"/>
  <c r="Q281" i="1" s="1"/>
  <c r="R280" i="1"/>
  <c r="R281" i="1" s="1"/>
  <c r="S280" i="1"/>
  <c r="S281" i="1" s="1"/>
  <c r="N292" i="1"/>
  <c r="N296" i="1" s="1"/>
  <c r="P292" i="1"/>
  <c r="N293" i="1"/>
  <c r="P293" i="1"/>
  <c r="P296" i="1" s="1"/>
  <c r="P301" i="1" s="1"/>
  <c r="N298" i="1"/>
  <c r="N299" i="1" s="1"/>
  <c r="P298" i="1"/>
  <c r="P299" i="1" s="1"/>
  <c r="J299" i="1"/>
  <c r="J300" i="1"/>
  <c r="K299" i="1"/>
  <c r="K300" i="1" s="1"/>
  <c r="L299" i="1"/>
  <c r="L300" i="1"/>
  <c r="M299" i="1"/>
  <c r="Q299" i="1"/>
  <c r="R299" i="1"/>
  <c r="S299" i="1"/>
  <c r="S300" i="1" s="1"/>
  <c r="P241" i="1"/>
  <c r="P254" i="1"/>
  <c r="P209" i="1"/>
  <c r="O49" i="1"/>
  <c r="O242" i="1" s="1"/>
  <c r="P244" i="1"/>
  <c r="P210" i="1"/>
  <c r="N272" i="1"/>
  <c r="N222" i="1"/>
  <c r="O125" i="1"/>
  <c r="O229" i="1" s="1"/>
  <c r="N217" i="1"/>
  <c r="N224" i="1"/>
  <c r="N251" i="1"/>
  <c r="O158" i="1"/>
  <c r="P229" i="1"/>
  <c r="O152" i="1"/>
  <c r="O44" i="1"/>
  <c r="O270" i="1" s="1"/>
  <c r="O127" i="1"/>
  <c r="O199" i="1" s="1"/>
  <c r="O200" i="1" s="1"/>
  <c r="P253" i="1"/>
  <c r="P272" i="1"/>
  <c r="P196" i="1"/>
  <c r="O174" i="1"/>
  <c r="O77" i="1"/>
  <c r="O193" i="1" s="1"/>
  <c r="O58" i="1"/>
  <c r="O213" i="1" s="1"/>
  <c r="O79" i="1"/>
  <c r="O276" i="1" s="1"/>
  <c r="P212" i="1"/>
  <c r="O114" i="1"/>
  <c r="O252" i="1" s="1"/>
  <c r="O91" i="1"/>
  <c r="O219" i="1" s="1"/>
  <c r="P228" i="1"/>
  <c r="P259" i="1"/>
  <c r="N211" i="1"/>
  <c r="S315" i="1"/>
  <c r="S317" i="1"/>
  <c r="R317" i="1"/>
  <c r="R315" i="1" s="1"/>
  <c r="O345" i="1"/>
  <c r="M301" i="1"/>
  <c r="O64" i="1"/>
  <c r="O244" i="1"/>
  <c r="O142" i="1"/>
  <c r="Q134" i="1"/>
  <c r="L134" i="1"/>
  <c r="N117" i="1"/>
  <c r="O5" i="1" s="1"/>
  <c r="O57" i="1"/>
  <c r="O212" i="1" s="1"/>
  <c r="O76" i="1"/>
  <c r="O217" i="1" s="1"/>
  <c r="R300" i="1"/>
  <c r="O151" i="1"/>
  <c r="P249" i="1"/>
  <c r="O146" i="1"/>
  <c r="R3" i="1"/>
  <c r="O110" i="1"/>
  <c r="O224" i="1" s="1"/>
  <c r="O155" i="1"/>
  <c r="O50" i="1"/>
  <c r="O243" i="1" s="1"/>
  <c r="O129" i="1"/>
  <c r="O257" i="1" s="1"/>
  <c r="N274" i="1"/>
  <c r="O46" i="1"/>
  <c r="O271" i="1"/>
  <c r="M300" i="1"/>
  <c r="R134" i="1"/>
  <c r="O48" i="1"/>
  <c r="O241" i="1" s="1"/>
  <c r="O131" i="1"/>
  <c r="O259" i="1" s="1"/>
  <c r="P248" i="1"/>
  <c r="O83" i="1"/>
  <c r="O248" i="1" s="1"/>
  <c r="P214" i="1"/>
  <c r="O73" i="1"/>
  <c r="O214" i="1"/>
  <c r="P275" i="1"/>
  <c r="O61" i="1"/>
  <c r="O275" i="1" s="1"/>
  <c r="O90" i="1"/>
  <c r="O218" i="1" s="1"/>
  <c r="N215" i="1"/>
  <c r="O74" i="1"/>
  <c r="O215" i="1" s="1"/>
  <c r="P117" i="1"/>
  <c r="O108" i="1"/>
  <c r="O124" i="1"/>
  <c r="O228" i="1" s="1"/>
  <c r="O100" i="1"/>
  <c r="O253" i="1" s="1"/>
  <c r="P101" i="1"/>
  <c r="P250" i="1"/>
  <c r="O99" i="1"/>
  <c r="O250" i="1" s="1"/>
  <c r="O295" i="1"/>
  <c r="P227" i="1"/>
  <c r="S134" i="1"/>
  <c r="O115" i="1"/>
  <c r="O251" i="1"/>
  <c r="P251" i="1"/>
  <c r="P84" i="1"/>
  <c r="O40" i="1"/>
  <c r="O209" i="1" s="1"/>
  <c r="N277" i="1"/>
  <c r="N101" i="1"/>
  <c r="R4" i="1" s="1"/>
  <c r="N246" i="1"/>
  <c r="O81" i="1"/>
  <c r="O246" i="1"/>
  <c r="N245" i="1"/>
  <c r="O60" i="1"/>
  <c r="O192" i="1" s="1"/>
  <c r="O92" i="1"/>
  <c r="O220" i="1"/>
  <c r="N220" i="1"/>
  <c r="O82" i="1"/>
  <c r="O247" i="1" s="1"/>
  <c r="P247" i="1"/>
  <c r="N316" i="1"/>
  <c r="O161" i="1"/>
  <c r="N84" i="1"/>
  <c r="O4" i="1" s="1"/>
  <c r="O178" i="1"/>
  <c r="P181" i="1"/>
  <c r="P182" i="1"/>
  <c r="Q305" i="1"/>
  <c r="T201" i="1" s="1"/>
  <c r="N324" i="1"/>
  <c r="N276" i="1"/>
  <c r="O45" i="1"/>
  <c r="O272" i="1" s="1"/>
  <c r="K301" i="1"/>
  <c r="N348" i="1"/>
  <c r="S260" i="1" l="1"/>
  <c r="L260" i="1"/>
  <c r="J255" i="1"/>
  <c r="J230" i="1"/>
  <c r="Q255" i="1"/>
  <c r="Q230" i="1"/>
  <c r="R255" i="1"/>
  <c r="K255" i="1"/>
  <c r="K262" i="1" s="1"/>
  <c r="R230" i="1"/>
  <c r="K230" i="1"/>
  <c r="J197" i="1"/>
  <c r="J201" i="1" s="1"/>
  <c r="K197" i="1"/>
  <c r="K202" i="1" s="1"/>
  <c r="P230" i="1"/>
  <c r="J278" i="1"/>
  <c r="J282" i="1" s="1"/>
  <c r="Q278" i="1"/>
  <c r="Q282" i="1" s="1"/>
  <c r="M197" i="1"/>
  <c r="M202" i="1" s="1"/>
  <c r="M230" i="1"/>
  <c r="S197" i="1"/>
  <c r="S201" i="1" s="1"/>
  <c r="L197" i="1"/>
  <c r="L202" i="1" s="1"/>
  <c r="R225" i="1"/>
  <c r="J225" i="1"/>
  <c r="S278" i="1"/>
  <c r="S282" i="1" s="1"/>
  <c r="J260" i="1"/>
  <c r="J261" i="1" s="1"/>
  <c r="L278" i="1"/>
  <c r="L282" i="1" s="1"/>
  <c r="K260" i="1"/>
  <c r="N278" i="1"/>
  <c r="N282" i="1" s="1"/>
  <c r="O347" i="1"/>
  <c r="O348" i="1"/>
  <c r="N260" i="1"/>
  <c r="M225" i="1"/>
  <c r="M232" i="1" s="1"/>
  <c r="S225" i="1"/>
  <c r="L225" i="1"/>
  <c r="K183" i="1"/>
  <c r="K134" i="1"/>
  <c r="O98" i="1"/>
  <c r="O249" i="1" s="1"/>
  <c r="P347" i="1"/>
  <c r="N347" i="1"/>
  <c r="K349" i="1"/>
  <c r="O293" i="1"/>
  <c r="O298" i="1"/>
  <c r="O299" i="1" s="1"/>
  <c r="R261" i="1"/>
  <c r="O292" i="1"/>
  <c r="O296" i="1" s="1"/>
  <c r="O300" i="1" s="1"/>
  <c r="S230" i="1"/>
  <c r="O116" i="1"/>
  <c r="O254" i="1" s="1"/>
  <c r="M255" i="1"/>
  <c r="O180" i="1"/>
  <c r="L301" i="1"/>
  <c r="K302" i="1" s="1"/>
  <c r="Q300" i="1"/>
  <c r="M278" i="1"/>
  <c r="M283" i="1" s="1"/>
  <c r="O149" i="1"/>
  <c r="O143" i="1"/>
  <c r="K278" i="1"/>
  <c r="K283" i="1" s="1"/>
  <c r="R197" i="1"/>
  <c r="R201" i="1" s="1"/>
  <c r="Q197" i="1"/>
  <c r="Q201" i="1" s="1"/>
  <c r="T134" i="1"/>
  <c r="J134" i="1"/>
  <c r="M135" i="1"/>
  <c r="L135" i="1"/>
  <c r="O78" i="1"/>
  <c r="N349" i="1"/>
  <c r="O111" i="1"/>
  <c r="N300" i="1"/>
  <c r="N301" i="1"/>
  <c r="M282" i="1"/>
  <c r="O301" i="1"/>
  <c r="T231" i="1"/>
  <c r="T261" i="1"/>
  <c r="O222" i="1"/>
  <c r="P191" i="1"/>
  <c r="J316" i="1"/>
  <c r="H316" i="1" s="1"/>
  <c r="O145" i="1"/>
  <c r="L316" i="1" s="1"/>
  <c r="P195" i="1"/>
  <c r="O65" i="1"/>
  <c r="O195" i="1" s="1"/>
  <c r="S255" i="1"/>
  <c r="S261" i="1" s="1"/>
  <c r="T282" i="1"/>
  <c r="N216" i="1"/>
  <c r="O75" i="1"/>
  <c r="O216" i="1" s="1"/>
  <c r="N243" i="1"/>
  <c r="N255" i="1" s="1"/>
  <c r="N51" i="1"/>
  <c r="Q260" i="1"/>
  <c r="Q261" i="1" s="1"/>
  <c r="O84" i="1"/>
  <c r="L255" i="1"/>
  <c r="N181" i="1"/>
  <c r="O176" i="1"/>
  <c r="L324" i="1"/>
  <c r="P277" i="1"/>
  <c r="O96" i="1"/>
  <c r="P273" i="1"/>
  <c r="O59" i="1"/>
  <c r="P67" i="1"/>
  <c r="N221" i="1"/>
  <c r="O94" i="1"/>
  <c r="O221" i="1" s="1"/>
  <c r="R278" i="1"/>
  <c r="R282" i="1" s="1"/>
  <c r="K135" i="1"/>
  <c r="K136" i="1" s="1"/>
  <c r="L230" i="1"/>
  <c r="N182" i="1"/>
  <c r="P245" i="1"/>
  <c r="P255" i="1" s="1"/>
  <c r="O66" i="1"/>
  <c r="O245" i="1" s="1"/>
  <c r="O255" i="1" s="1"/>
  <c r="N223" i="1"/>
  <c r="O109" i="1"/>
  <c r="O223" i="1" s="1"/>
  <c r="P211" i="1"/>
  <c r="P225" i="1" s="1"/>
  <c r="O42" i="1"/>
  <c r="O211" i="1" s="1"/>
  <c r="P51" i="1"/>
  <c r="N194" i="1"/>
  <c r="N197" i="1" s="1"/>
  <c r="O93" i="1"/>
  <c r="O194" i="1" s="1"/>
  <c r="O197" i="1" s="1"/>
  <c r="N227" i="1"/>
  <c r="N230" i="1" s="1"/>
  <c r="N132" i="1"/>
  <c r="O123" i="1"/>
  <c r="K225" i="1"/>
  <c r="Q225" i="1"/>
  <c r="Q231" i="1" s="1"/>
  <c r="P260" i="1"/>
  <c r="M134" i="1"/>
  <c r="P300" i="1"/>
  <c r="O130" i="1"/>
  <c r="O258" i="1" s="1"/>
  <c r="O260" i="1" s="1"/>
  <c r="P348" i="1"/>
  <c r="P132" i="1"/>
  <c r="P135" i="1" s="1"/>
  <c r="L231" i="1" l="1"/>
  <c r="K261" i="1"/>
  <c r="K203" i="1"/>
  <c r="K201" i="1"/>
  <c r="M201" i="1"/>
  <c r="J231" i="1"/>
  <c r="R231" i="1"/>
  <c r="Q304" i="1"/>
  <c r="K282" i="1"/>
  <c r="J304" i="1"/>
  <c r="R304" i="1"/>
  <c r="L283" i="1"/>
  <c r="K284" i="1" s="1"/>
  <c r="N283" i="1"/>
  <c r="L201" i="1"/>
  <c r="S231" i="1"/>
  <c r="S304" i="1" s="1"/>
  <c r="T181" i="1"/>
  <c r="T164" i="1"/>
  <c r="N225" i="1"/>
  <c r="N231" i="1" s="1"/>
  <c r="M262" i="1"/>
  <c r="M305" i="1" s="1"/>
  <c r="M261" i="1"/>
  <c r="O225" i="1"/>
  <c r="M231" i="1"/>
  <c r="O201" i="1"/>
  <c r="O202" i="1"/>
  <c r="N232" i="1"/>
  <c r="O262" i="1"/>
  <c r="O261" i="1"/>
  <c r="O277" i="1"/>
  <c r="O101" i="1"/>
  <c r="J317" i="1"/>
  <c r="J315" i="1" s="1"/>
  <c r="H315" i="1" s="1"/>
  <c r="O3" i="1"/>
  <c r="N134" i="1"/>
  <c r="O51" i="1"/>
  <c r="N302" i="1"/>
  <c r="P232" i="1"/>
  <c r="P231" i="1"/>
  <c r="P262" i="1"/>
  <c r="P261" i="1"/>
  <c r="L261" i="1"/>
  <c r="L262" i="1"/>
  <c r="N262" i="1"/>
  <c r="N261" i="1"/>
  <c r="P197" i="1"/>
  <c r="L232" i="1"/>
  <c r="L305" i="1" s="1"/>
  <c r="N202" i="1"/>
  <c r="N201" i="1"/>
  <c r="O273" i="1"/>
  <c r="O67" i="1"/>
  <c r="J324" i="1"/>
  <c r="H324" i="1" s="1"/>
  <c r="N166" i="1"/>
  <c r="K231" i="1"/>
  <c r="K304" i="1" s="1"/>
  <c r="K232" i="1"/>
  <c r="O227" i="1"/>
  <c r="O230" i="1" s="1"/>
  <c r="O232" i="1" s="1"/>
  <c r="O132" i="1"/>
  <c r="N135" i="1"/>
  <c r="R5" i="1"/>
  <c r="P134" i="1"/>
  <c r="N317" i="1"/>
  <c r="N315" i="1" s="1"/>
  <c r="P278" i="1"/>
  <c r="O181" i="1"/>
  <c r="O182" i="1"/>
  <c r="N183" i="1" s="1"/>
  <c r="O117" i="1"/>
  <c r="K263" i="1" l="1"/>
  <c r="L304" i="1"/>
  <c r="N263" i="1"/>
  <c r="M304" i="1"/>
  <c r="H317" i="1"/>
  <c r="P316" i="1" s="1"/>
  <c r="O135" i="1"/>
  <c r="N136" i="1" s="1"/>
  <c r="K305" i="1"/>
  <c r="K306" i="1" s="1"/>
  <c r="K233" i="1"/>
  <c r="N304" i="1"/>
  <c r="P202" i="1"/>
  <c r="P201" i="1"/>
  <c r="L317" i="1"/>
  <c r="L315" i="1" s="1"/>
  <c r="O134" i="1"/>
  <c r="O231" i="1"/>
  <c r="N233" i="1"/>
  <c r="P282" i="1"/>
  <c r="P283" i="1"/>
  <c r="N203" i="1"/>
  <c r="N305" i="1"/>
  <c r="O278" i="1"/>
  <c r="O283" i="1" l="1"/>
  <c r="O282" i="1"/>
  <c r="O304" i="1" s="1"/>
  <c r="J325" i="1"/>
  <c r="J323" i="1" s="1"/>
  <c r="H323" i="1" s="1"/>
  <c r="P304" i="1"/>
  <c r="P315" i="1"/>
  <c r="P317" i="1" s="1"/>
  <c r="P305" i="1"/>
  <c r="N325" i="1" s="1"/>
  <c r="N323" i="1" s="1"/>
  <c r="N284" i="1" l="1"/>
  <c r="O305" i="1"/>
  <c r="H325" i="1"/>
  <c r="P324" i="1" s="1"/>
  <c r="P323" i="1" l="1"/>
  <c r="P325" i="1" s="1"/>
  <c r="L325" i="1"/>
  <c r="L323" i="1" s="1"/>
  <c r="N306" i="1"/>
</calcChain>
</file>

<file path=xl/sharedStrings.xml><?xml version="1.0" encoding="utf-8"?>
<sst xmlns="http://schemas.openxmlformats.org/spreadsheetml/2006/main" count="854" uniqueCount="282">
  <si>
    <t>Activităţi didactice</t>
  </si>
  <si>
    <t>Sesiune de examene</t>
  </si>
  <si>
    <t>Vacanţă</t>
  </si>
  <si>
    <t>Sem I</t>
  </si>
  <si>
    <t>Sem II</t>
  </si>
  <si>
    <t>I</t>
  </si>
  <si>
    <t>V</t>
  </si>
  <si>
    <t>R</t>
  </si>
  <si>
    <t>Stagii de practică</t>
  </si>
  <si>
    <t xml:space="preserve">iarna </t>
  </si>
  <si>
    <t>prim</t>
  </si>
  <si>
    <t>vara</t>
  </si>
  <si>
    <t>Anul I</t>
  </si>
  <si>
    <t>Anul II</t>
  </si>
  <si>
    <t>Anul III</t>
  </si>
  <si>
    <t>II. DESFĂŞURAREA STUDIILOR (în număr de săptămani)</t>
  </si>
  <si>
    <t xml:space="preserve">III. NUMĂRUL ORELOR PE SĂPTĂMANĂ </t>
  </si>
  <si>
    <t>Felul disciplinei</t>
  </si>
  <si>
    <t>Forme de evaluare</t>
  </si>
  <si>
    <t>Ore fizice săptămânale</t>
  </si>
  <si>
    <t>TOTAL</t>
  </si>
  <si>
    <t>DENUMIREA DISCIPLINELOR</t>
  </si>
  <si>
    <t>COD</t>
  </si>
  <si>
    <t>C</t>
  </si>
  <si>
    <t>S</t>
  </si>
  <si>
    <t>LP</t>
  </si>
  <si>
    <t>T</t>
  </si>
  <si>
    <t>E</t>
  </si>
  <si>
    <t>VP</t>
  </si>
  <si>
    <t>F</t>
  </si>
  <si>
    <t>Semestrul I</t>
  </si>
  <si>
    <t>Semestrul II</t>
  </si>
  <si>
    <t>DF</t>
  </si>
  <si>
    <t>DPD</t>
  </si>
  <si>
    <t>DS</t>
  </si>
  <si>
    <t>DC</t>
  </si>
  <si>
    <t>Credite ECTS</t>
  </si>
  <si>
    <t>Ore alocate studiului</t>
  </si>
  <si>
    <t>ANUL I, SEMESTRUL 1</t>
  </si>
  <si>
    <t>ANUL I, SEMESTRUL 2</t>
  </si>
  <si>
    <t>ANUL II, SEMESTRUL 3</t>
  </si>
  <si>
    <t>ANUL II, SEMESTRUL 4</t>
  </si>
  <si>
    <t>ANUL III, SEMESTRUL 5</t>
  </si>
  <si>
    <t>ANUL III, SEMESTRUL 6</t>
  </si>
  <si>
    <t>%</t>
  </si>
  <si>
    <t>TOTAL CREDITE / ORE PE SĂPTĂMÂNĂ / EVALUĂRI / PROCENT DIN TOTAL DISCIPLINE</t>
  </si>
  <si>
    <t xml:space="preserve">TOTAL ORE FIZICE / TOTAL ORE ALOCATE STUDIULUI </t>
  </si>
  <si>
    <t>DISCIPLINE FACULTATIVE</t>
  </si>
  <si>
    <t>An I, Semestrul 1</t>
  </si>
  <si>
    <t>An II, Semestrul 4</t>
  </si>
  <si>
    <t>Semestrele 1 - 5 (14 săptămâni)</t>
  </si>
  <si>
    <t>DCOU</t>
  </si>
  <si>
    <t>DISCIPLINE</t>
  </si>
  <si>
    <t>OBLIGATORII</t>
  </si>
  <si>
    <t>OPȚIONALE</t>
  </si>
  <si>
    <t>ORE FIZICE</t>
  </si>
  <si>
    <t>ORE ALOCATE STUDIULUI</t>
  </si>
  <si>
    <t>NR. DE CREDITE</t>
  </si>
  <si>
    <t>AN I</t>
  </si>
  <si>
    <t>AN II</t>
  </si>
  <si>
    <t>AN III</t>
  </si>
  <si>
    <t>DISCIPLINE COMPLEMANTARE (DC)</t>
  </si>
  <si>
    <t>Semestrul 6 (12 săptămâni)</t>
  </si>
  <si>
    <t>Semestrul  6 (12 săptămâni)</t>
  </si>
  <si>
    <t>BILANȚ GENERAL</t>
  </si>
  <si>
    <t>Limbă şi literatură engleză – segment A</t>
  </si>
  <si>
    <t>YLU0011</t>
  </si>
  <si>
    <t>Curs opţional 1</t>
  </si>
  <si>
    <t>YLU0012</t>
  </si>
  <si>
    <t>Semiotica şi ştiinţele limbajului</t>
  </si>
  <si>
    <t>Gramatică normativă</t>
  </si>
  <si>
    <t>Informatică</t>
  </si>
  <si>
    <t>Limbă şi literatură maghiară – segment A</t>
  </si>
  <si>
    <t>LLM1124</t>
  </si>
  <si>
    <t>LLM1161</t>
  </si>
  <si>
    <t>LLM1168</t>
  </si>
  <si>
    <t>LLM1001</t>
  </si>
  <si>
    <t>LLM1023</t>
  </si>
  <si>
    <t>Introducere în lingvistică</t>
  </si>
  <si>
    <t>LLX1025</t>
  </si>
  <si>
    <t>Limba maghiară I (fonetică, stilistică şi textologie aplicată)</t>
  </si>
  <si>
    <t>LLM2124</t>
  </si>
  <si>
    <t>LLM2161</t>
  </si>
  <si>
    <t>LLM2122</t>
  </si>
  <si>
    <t>LLM2007</t>
  </si>
  <si>
    <t>LLX2025</t>
  </si>
  <si>
    <t>LLM3124</t>
  </si>
  <si>
    <t>LLM3126</t>
  </si>
  <si>
    <t>LLM3161</t>
  </si>
  <si>
    <t>LLM3162</t>
  </si>
  <si>
    <t>LLM3010</t>
  </si>
  <si>
    <t>LLX3025</t>
  </si>
  <si>
    <t>Limba maghiară III (lingvistică cognitivă)</t>
  </si>
  <si>
    <t>Limba maghiară II (lexicologie, semantică)</t>
  </si>
  <si>
    <t>LLM4124</t>
  </si>
  <si>
    <t>LLM4127</t>
  </si>
  <si>
    <t>LLM4161</t>
  </si>
  <si>
    <t>LLM4013</t>
  </si>
  <si>
    <t>LLX4104</t>
  </si>
  <si>
    <t>LLX4025</t>
  </si>
  <si>
    <t>Limba maghiară IV (sintaxă I, textologie)</t>
  </si>
  <si>
    <t>Istoria limbii maghiare II</t>
  </si>
  <si>
    <t>Curs opţional 2</t>
  </si>
  <si>
    <t>LLM5124</t>
  </si>
  <si>
    <t>LLM5161</t>
  </si>
  <si>
    <t>LLX5104</t>
  </si>
  <si>
    <t>LLX5003</t>
  </si>
  <si>
    <t>Limba maghiară V (morfologie, dialectologie maghiară)</t>
  </si>
  <si>
    <t>Curs opţional 3</t>
  </si>
  <si>
    <t>Curs opţional 4</t>
  </si>
  <si>
    <t>Curs opţional 5</t>
  </si>
  <si>
    <t>LLM6124</t>
  </si>
  <si>
    <t>LLM6161</t>
  </si>
  <si>
    <t>LLX6104</t>
  </si>
  <si>
    <t>LLM6002</t>
  </si>
  <si>
    <t>Limba maghiară VI (sintaxă II)</t>
  </si>
  <si>
    <t>Curs opţional 6</t>
  </si>
  <si>
    <t>Curs opţional 7</t>
  </si>
  <si>
    <t>LLM4162</t>
  </si>
  <si>
    <t>LLM4163</t>
  </si>
  <si>
    <t>Practica şi teoria traducerii</t>
  </si>
  <si>
    <t>LLM5164</t>
  </si>
  <si>
    <t>LLM5165</t>
  </si>
  <si>
    <t>Onomastică</t>
  </si>
  <si>
    <t>CURS OPŢIONAL 1 (An I, Semestrul 1)</t>
  </si>
  <si>
    <t>CURS OPŢIONAL 2 (An II, Semestrul 4)</t>
  </si>
  <si>
    <t>LLM5016</t>
  </si>
  <si>
    <t>LLM5017</t>
  </si>
  <si>
    <t>LLM6167</t>
  </si>
  <si>
    <t>LLM6166</t>
  </si>
  <si>
    <t>Lingvistică antropologică</t>
  </si>
  <si>
    <t>CURS OPŢIONAL 5 (An III, Semestrul 5)</t>
  </si>
  <si>
    <t>CURS OPŢIONAL 6 (An III, Semestrul 6)</t>
  </si>
  <si>
    <t>CURS OPŢIONAL 7 (An III, Semestrul 6)</t>
  </si>
  <si>
    <t>DISCIPLINE OPŢIONALE</t>
  </si>
  <si>
    <t>LLU0071</t>
  </si>
  <si>
    <t>Limba maghiară - curs facultativ</t>
  </si>
  <si>
    <t>LLU0072</t>
  </si>
  <si>
    <t xml:space="preserve">Anexă la Planul de Învăţământ specializarea / programul de studiu: </t>
  </si>
  <si>
    <t>LLM1020</t>
  </si>
  <si>
    <t>LLM1021</t>
  </si>
  <si>
    <t>DISCIPLINE DE SPECIALIATE (DS) Limba şi literatura maghiară – Segment A</t>
  </si>
  <si>
    <t>Istoria limbii maghiare I.</t>
  </si>
  <si>
    <t>Educaţie fizică (an I, sem I)</t>
  </si>
  <si>
    <t>Limbă străină (an I, sem I)*</t>
  </si>
  <si>
    <t>Limbă străină (an I, sem II)*</t>
  </si>
  <si>
    <t>Educaţie fizică (an I, sem II)</t>
  </si>
  <si>
    <t>Limbă străină (an II, sem I)*</t>
  </si>
  <si>
    <t>Limbă străină (an II, sem II)*</t>
  </si>
  <si>
    <t>Introducere în studiul literaturii</t>
  </si>
  <si>
    <t>Istoria literaturii maghiare I (Evul mediu şi renaşterea)</t>
  </si>
  <si>
    <t>Folclor maghiar şi Istoria literaturii maghiare II (Epoca barocă)</t>
  </si>
  <si>
    <t>Iniţiere în metodologia de cercetare ştiinţifică</t>
  </si>
  <si>
    <t>Teoria literaturii</t>
  </si>
  <si>
    <t>Istoria literaturii maghiare III (1700–1849)</t>
  </si>
  <si>
    <t>Cultura teatrală în Transilvania (1700–1849)</t>
  </si>
  <si>
    <t>Istoria literaturii maghiare IV (1849–1908)</t>
  </si>
  <si>
    <t>Istoria literaturii maghiare VI: literatura contemporană; Curente contemporane ale teoriei literaturii</t>
  </si>
  <si>
    <t>Literatură în context (se concretizează prin oferta lectorului străin din Ungaria pentru anul universitar respectiv)</t>
  </si>
  <si>
    <t>Critică literară</t>
  </si>
  <si>
    <t>Literatură comparată II</t>
  </si>
  <si>
    <t>Literatura şi cultura Antichităţii</t>
  </si>
  <si>
    <t>LLT1201</t>
  </si>
  <si>
    <t>Introducere în metodologia literaturii universale şi comparate</t>
  </si>
  <si>
    <t>LLT1202</t>
  </si>
  <si>
    <t>LLT1203</t>
  </si>
  <si>
    <t>Istoria literaturii universale :Evul mediu şi renaşterea</t>
  </si>
  <si>
    <t>LLT2204</t>
  </si>
  <si>
    <t>Filozofia artei şi literatura comparată</t>
  </si>
  <si>
    <t>LLT2205</t>
  </si>
  <si>
    <t>Tendinţe şi metode contemporane în literatura comparată</t>
  </si>
  <si>
    <t>LLT2206</t>
  </si>
  <si>
    <t>Istoria literaturii universale: Epoca barocă şi clasicismul</t>
  </si>
  <si>
    <t>LLT3207</t>
  </si>
  <si>
    <t>Hermeneutică estetică</t>
  </si>
  <si>
    <t>LLT3208</t>
  </si>
  <si>
    <t>Antropologie vizuală</t>
  </si>
  <si>
    <t>LLT3209</t>
  </si>
  <si>
    <t>Curente ale literaturii universale în secolul al 19-lea</t>
  </si>
  <si>
    <t>LLT4210</t>
  </si>
  <si>
    <t>Literaturi finougrice din Regiunea Balticului</t>
  </si>
  <si>
    <t>LLT4211</t>
  </si>
  <si>
    <t>Traducere şi literatură comparată</t>
  </si>
  <si>
    <t>LLT4212</t>
  </si>
  <si>
    <t>Modernismul european</t>
  </si>
  <si>
    <t>LLT5213</t>
  </si>
  <si>
    <t>Film şi comparatistică</t>
  </si>
  <si>
    <t>LLT5214</t>
  </si>
  <si>
    <t>LLX5226</t>
  </si>
  <si>
    <t>Literatura universală contemporană</t>
  </si>
  <si>
    <t>LLT6218</t>
  </si>
  <si>
    <t>Teorii ale literaturii comparate</t>
  </si>
  <si>
    <t>LLT6219</t>
  </si>
  <si>
    <t>LLX6226</t>
  </si>
  <si>
    <t>Culturi ale comunicării</t>
  </si>
  <si>
    <t>LLT5215</t>
  </si>
  <si>
    <t xml:space="preserve">Marketing cultural </t>
  </si>
  <si>
    <t>LLT5216</t>
  </si>
  <si>
    <t>Iconologie</t>
  </si>
  <si>
    <t>LLT5217</t>
  </si>
  <si>
    <t>Antropologie şi comunicare</t>
  </si>
  <si>
    <t>LLT6220</t>
  </si>
  <si>
    <t>Fenomene intermediale în literatura universală</t>
  </si>
  <si>
    <t>LLT6221</t>
  </si>
  <si>
    <t>LLT6222</t>
  </si>
  <si>
    <t>An III, Semestrul 5</t>
  </si>
  <si>
    <t>Creative writing</t>
  </si>
  <si>
    <t>LLT4069</t>
  </si>
  <si>
    <t>LLT5070</t>
  </si>
  <si>
    <t>DISCIPLINE DE SPECIALIATE (DS) Literatura universală și comparată – Segment B</t>
  </si>
  <si>
    <t>DISCIPLINE DE PREGĂTIRE FUNDAMENTALĂ (DF) -- Segment A</t>
  </si>
  <si>
    <t>An I, Semestrul 2</t>
  </si>
  <si>
    <t>Creative Writing</t>
  </si>
  <si>
    <t>Literatură comparată I</t>
  </si>
  <si>
    <t>Istoria literaturii maghiare V (sec. 20/1); Teoria şi practica profesiei literare</t>
  </si>
  <si>
    <t>Memoria culturală</t>
  </si>
  <si>
    <t>CURS OPŢIONAL 3 (An III, Semestrul 5)</t>
  </si>
  <si>
    <t>CURS OPŢIONAL 4  (An III, Semestrul 5)</t>
  </si>
  <si>
    <t>OPȚIONALE*</t>
  </si>
  <si>
    <t>*+ 12 credite pentru o limbă străină : engleză, franceză, germană, italiană, spaniolă, rusă (4 semestre), la specializăriile ce nu conţin limbă străină nici la A nici la B</t>
  </si>
  <si>
    <t>Estetică</t>
  </si>
  <si>
    <t xml:space="preserve">Literatură comparată </t>
  </si>
  <si>
    <t>UNIVERSITATEA BABEŞ-BOLYAI CLUJ-NAPOCA</t>
  </si>
  <si>
    <t>FACULTATEA DE LITERE</t>
  </si>
  <si>
    <r>
      <rPr>
        <b/>
        <sz val="10"/>
        <color indexed="8"/>
        <rFont val="Times New Roman"/>
        <family val="1"/>
      </rPr>
      <t>Domeniul:</t>
    </r>
    <r>
      <rPr>
        <sz val="10"/>
        <color indexed="8"/>
        <rFont val="Times New Roman"/>
        <family val="1"/>
      </rPr>
      <t xml:space="preserve"> Limbă şi literatură</t>
    </r>
  </si>
  <si>
    <r>
      <rPr>
        <b/>
        <sz val="10"/>
        <color indexed="8"/>
        <rFont val="Times New Roman"/>
        <family val="1"/>
      </rPr>
      <t>Titlul absolventului:</t>
    </r>
    <r>
      <rPr>
        <sz val="10"/>
        <color indexed="8"/>
        <rFont val="Times New Roman"/>
        <family val="1"/>
      </rPr>
      <t xml:space="preserve"> LICENŢIAT ÎN FILOLOGIE</t>
    </r>
  </si>
  <si>
    <r>
      <t xml:space="preserve">Durata studiilor: </t>
    </r>
    <r>
      <rPr>
        <b/>
        <sz val="10"/>
        <color indexed="8"/>
        <rFont val="Times New Roman"/>
        <family val="1"/>
      </rPr>
      <t>6 semestre</t>
    </r>
  </si>
  <si>
    <r>
      <t xml:space="preserve">Forma de învăţământ: </t>
    </r>
    <r>
      <rPr>
        <b/>
        <sz val="10"/>
        <color indexed="8"/>
        <rFont val="Times New Roman"/>
        <family val="1"/>
      </rPr>
      <t>cu frecvenţă</t>
    </r>
  </si>
  <si>
    <t>I. CERINŢE PENTRU OBŢINEREA DIPLOMEI DE LICENŢĂ</t>
  </si>
  <si>
    <t>Și</t>
  </si>
  <si>
    <r>
      <rPr>
        <b/>
        <sz val="10"/>
        <color indexed="8"/>
        <rFont val="Times New Roman"/>
        <family val="1"/>
      </rPr>
      <t xml:space="preserve">   20 </t>
    </r>
    <r>
      <rPr>
        <sz val="10"/>
        <color indexed="8"/>
        <rFont val="Times New Roman"/>
        <family val="1"/>
      </rPr>
      <t xml:space="preserve">de credite la examenul de licenţă </t>
    </r>
  </si>
  <si>
    <t xml:space="preserve">Pentru a ocupa posturi didactice în învăţământul preuniversitar obligatoriu, absolvenţii de studii universitare trebuie să finalizeze programul de studii psihopedagogice de minimum 35 de credite transferabile oferit de către Departamentul pentru Pregătirea Personalului Didactic (DPPD) şi să posede Certificat de absolvire a DPPD, Nivelul I. </t>
  </si>
  <si>
    <r>
      <t>Specializarea/Programul de studiu:</t>
    </r>
    <r>
      <rPr>
        <sz val="10"/>
        <color indexed="8"/>
        <rFont val="Times New Roman"/>
        <family val="1"/>
      </rPr>
      <t>LIMBA ŞI LITERATURA MAGHIARA - LIMBA ŞI LITERATURA ROMÂNĂ SAU O LIMBĂ ŞI LITERATURĂ MODERNĂ*SAU LIMBA LATINĂ SAU LIMBA GREACĂ VECHE SAU LIMBA ŞI LITERATURA EBRAICĂ  SAU LITERATURĂ  UNIVERSALĂ   COMPARATĂ (3 ani, cu frecvenţă, linia de sudiu: maghiară)
*: engleză, francezã, norvegiana, germanã, rusã, ucraineană, italianã, spaniolã, finlandezã, chineză, coreeană, japonezã</t>
    </r>
  </si>
  <si>
    <r>
      <rPr>
        <b/>
        <sz val="10"/>
        <color indexed="8"/>
        <rFont val="Times New Roman"/>
        <family val="1"/>
      </rPr>
      <t xml:space="preserve">Limba de predare: </t>
    </r>
    <r>
      <rPr>
        <sz val="10"/>
        <color indexed="8"/>
        <rFont val="Times New Roman"/>
        <family val="1"/>
      </rPr>
      <t>Maghiară</t>
    </r>
  </si>
  <si>
    <t xml:space="preserve">      inclusiv 12 credite pentru o limbă străină (4 semestre)</t>
  </si>
  <si>
    <r>
      <t xml:space="preserve">IV.EXAMENUL DE LICENŢĂ - </t>
    </r>
    <r>
      <rPr>
        <sz val="8"/>
        <rFont val="Times New Roman"/>
        <family val="1"/>
      </rPr>
      <t xml:space="preserve">perioada 29 iunie-2 iulie
Proba 1: Evaluarea cunoştinţelor fundamentale şi de specialitate - 10 credite
Proba 2: Prezentarea şi susţinerea lucrării de licenţă - 10 credite
</t>
    </r>
  </si>
  <si>
    <r>
      <rPr>
        <b/>
        <sz val="7"/>
        <color indexed="8"/>
        <rFont val="Times New Roman"/>
        <family val="1"/>
      </rPr>
      <t>V. MODUL DE ALEGERE A DISCIPLINELOR OPŢIONALE</t>
    </r>
    <r>
      <rPr>
        <sz val="7"/>
        <color indexed="8"/>
        <rFont val="Times New Roman"/>
        <family val="1"/>
      </rPr>
      <t xml:space="preserve">
Sem. 1: Curs opţional 1 : Se alege  o disciplină din pachetul LLM1020, LLM1021
Sem. 4: Curs opţional 2 : Se alege  o disciplină din pachetul: LLM4162, LLM4163
Sem. 5: Curs opţional 3 : Se alege  o disciplină din pachetul : LLM5164, LLM5165
             Curs opţional 4: Se alege  o disciplină din pachetul : LLM5016, LLM5017
             Curs opţional 5: Se alege  o disciplină din pachetul : LLT5215, LLT 5216 LLT5217
Sem. 6: Curs opţional 6: Se alege  o disciplină din pachetul : LLT6167, LLT 6166
              Curs opţional 7: Se alege  o disciplină din pachetul : LLT6220, LLT 6221, LLT6222
 NOTA: În eventualitatea în care acelaşi curs opţional a mai fost propus la acelaşi segment, într-un semestru anterior, el nu se poate alege decît o singură dată.   
În contul a cel mult 3 discipline opţionale generale studentul are dreptul să aleagă 3 discipline de la alte specializări ale facultăţilor din Universitatea „Babeş-Bolyai”.</t>
    </r>
  </si>
  <si>
    <r>
      <rPr>
        <b/>
        <sz val="8"/>
        <rFont val="Times New Roman"/>
        <family val="1"/>
      </rPr>
      <t>VI.  UNIVERSITĂŢI EUROPENE DE REFERINŢĂ:</t>
    </r>
    <r>
      <rPr>
        <sz val="8"/>
        <rFont val="Times New Roman"/>
        <family val="1"/>
      </rPr>
      <t xml:space="preserve">
UNIVERSITATEA ELTE BUDAPESTA, UNIVERSITATEA DIN SZEGED, UNIVERSITATEA DIN PÉCS, UNIVERSITATEA DIN FLORENŢA</t>
    </r>
  </si>
  <si>
    <t>MODUL PEDAGOCIC - Nivelul I: 35 de credite ECTS  + 5 credite ECTS aferente examenului de absolvire</t>
  </si>
  <si>
    <t xml:space="preserve">PROGRAM DE STUDII PSIHOPEDAGOGICE </t>
  </si>
  <si>
    <t>VDP 1101</t>
  </si>
  <si>
    <t>Psihologia educaţiei</t>
  </si>
  <si>
    <t>DPPF</t>
  </si>
  <si>
    <t>VDP 1202</t>
  </si>
  <si>
    <t xml:space="preserve">Pedagogie I: 
- Fundamentele pedagogiei 
- Teoria şi metodologia curriculumului
</t>
  </si>
  <si>
    <t>An II, Semestrul 3</t>
  </si>
  <si>
    <t>VDP 2303</t>
  </si>
  <si>
    <t xml:space="preserve">Pedagogie II:
- Teoria şi metodologia instruirii 
- Teoria şi metodologia evaluării
</t>
  </si>
  <si>
    <t>VDP 2404</t>
  </si>
  <si>
    <t>DPDPS</t>
  </si>
  <si>
    <t>VDP 3505</t>
  </si>
  <si>
    <t>VDP 3506</t>
  </si>
  <si>
    <t>Practică pedagogică  în învăţământul preuniversitar obligatoriu  - Specializarea A</t>
  </si>
  <si>
    <t>VDP 3607</t>
  </si>
  <si>
    <t>Managementul clasei de elevi</t>
  </si>
  <si>
    <t>An III, Semestrul 6</t>
  </si>
  <si>
    <t>VDP 3608</t>
  </si>
  <si>
    <t>Instruire asistată de calculator</t>
  </si>
  <si>
    <t>VDP 3609</t>
  </si>
  <si>
    <t>Practică pedagogică  în învăţământul preuniversitar obligatoriu  - Specializarea B</t>
  </si>
  <si>
    <t xml:space="preserve">TOTAL CREDITE / ORE PE SĂPTĂMÂNĂ / EVALUĂRI </t>
  </si>
  <si>
    <t xml:space="preserve">
</t>
  </si>
  <si>
    <t>DPPF – Discipline de pregătire psihopedagogică fundamentală (obligatorii)          DPDPS – Discipline de pregătire didactică şi practică de specialitate (obligatorii)</t>
  </si>
  <si>
    <t>Critică etică</t>
  </si>
  <si>
    <t>Istoria literaturii universale: Evul mediu şi renaşterea</t>
  </si>
  <si>
    <t>LLY3024</t>
  </si>
  <si>
    <t>Practică profesională 1</t>
  </si>
  <si>
    <t>LLY4024</t>
  </si>
  <si>
    <t>Practică profesională 2</t>
  </si>
  <si>
    <t>LLY5024</t>
  </si>
  <si>
    <t>Practică profesională și de cercetare 1</t>
  </si>
  <si>
    <t>LLY6024</t>
  </si>
  <si>
    <t>Practică profesională și de cercetare 2</t>
  </si>
  <si>
    <t>Comunicare şi stil</t>
  </si>
  <si>
    <t>Literatură universală comparată – segment B</t>
  </si>
  <si>
    <t>192  de credite din care:</t>
  </si>
  <si>
    <r>
      <rPr>
        <b/>
        <sz val="10"/>
        <rFont val="Times New Roman"/>
        <family val="1"/>
      </rPr>
      <t xml:space="preserve">   166 </t>
    </r>
    <r>
      <rPr>
        <sz val="10"/>
        <rFont val="Times New Roman"/>
        <family val="1"/>
      </rPr>
      <t>de credite la disciplinele obligatorii;</t>
    </r>
  </si>
  <si>
    <r>
      <t xml:space="preserve">   </t>
    </r>
    <r>
      <rPr>
        <b/>
        <sz val="10"/>
        <rFont val="Times New Roman"/>
        <family val="1"/>
      </rPr>
      <t>26</t>
    </r>
    <r>
      <rPr>
        <sz val="10"/>
        <rFont val="Times New Roman"/>
        <family val="1"/>
      </rPr>
      <t xml:space="preserve"> credite la disciplinele opţionale;</t>
    </r>
  </si>
  <si>
    <t>VII. TABELUL DISCIPLINELOR</t>
  </si>
  <si>
    <r>
      <t xml:space="preserve">Didactica specialităţii A: </t>
    </r>
    <r>
      <rPr>
        <i/>
        <sz val="10"/>
        <rFont val="Times New Roman"/>
        <family val="1"/>
      </rPr>
      <t>Didactica limbii şi literaturii maghiare (specializare A)</t>
    </r>
  </si>
  <si>
    <r>
      <t xml:space="preserve">Didactica specialităţii B: </t>
    </r>
    <r>
      <rPr>
        <i/>
        <sz val="10"/>
        <rFont val="Times New Roman"/>
        <family val="1"/>
      </rPr>
      <t>Didactica limbii şi literaturii maghiare (specializare B)</t>
    </r>
  </si>
  <si>
    <t>PLAN DE ÎNVĂŢĂMÂNT  valabil pentru promoția 2016-2019</t>
  </si>
</sst>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64" formatCode="0;\-0;;@"/>
    <numFmt numFmtId="165" formatCode="General\ \%"/>
  </numFmts>
  <fonts count="23">
    <font>
      <sz val="11"/>
      <color theme="1"/>
      <name val="Calibri"/>
      <family val="2"/>
      <charset val="238"/>
      <scheme val="minor"/>
    </font>
    <font>
      <sz val="8"/>
      <name val="Calibri"/>
      <family val="2"/>
      <charset val="238"/>
    </font>
    <font>
      <sz val="10"/>
      <name val="Times New Roman"/>
      <family val="1"/>
      <charset val="238"/>
    </font>
    <font>
      <sz val="10"/>
      <name val="Times New Roman"/>
      <family val="1"/>
    </font>
    <font>
      <b/>
      <sz val="10"/>
      <name val="Times New Roman"/>
      <family val="1"/>
    </font>
    <font>
      <b/>
      <sz val="10"/>
      <name val="Times New Roman"/>
      <family val="1"/>
      <charset val="238"/>
    </font>
    <font>
      <sz val="8"/>
      <name val="Times New Roman"/>
      <family val="1"/>
    </font>
    <font>
      <b/>
      <sz val="8"/>
      <name val="Times New Roman"/>
      <family val="1"/>
      <charset val="238"/>
    </font>
    <font>
      <b/>
      <sz val="8"/>
      <name val="Times New Roman"/>
      <family val="1"/>
    </font>
    <font>
      <sz val="9"/>
      <name val="Times New Roman"/>
      <family val="1"/>
      <charset val="238"/>
    </font>
    <font>
      <b/>
      <sz val="11"/>
      <name val="Times New Roman"/>
      <family val="1"/>
    </font>
    <font>
      <sz val="11"/>
      <name val="Times New Roman"/>
      <family val="1"/>
      <charset val="238"/>
    </font>
    <font>
      <sz val="10"/>
      <name val="Times New Roman-Rom"/>
    </font>
    <font>
      <b/>
      <sz val="10"/>
      <color indexed="8"/>
      <name val="Times New Roman"/>
      <family val="1"/>
    </font>
    <font>
      <sz val="10"/>
      <color indexed="8"/>
      <name val="Times New Roman"/>
      <family val="1"/>
    </font>
    <font>
      <b/>
      <sz val="7"/>
      <color indexed="8"/>
      <name val="Times New Roman"/>
      <family val="1"/>
    </font>
    <font>
      <sz val="7"/>
      <color indexed="8"/>
      <name val="Times New Roman"/>
      <family val="1"/>
    </font>
    <font>
      <sz val="8"/>
      <color indexed="8"/>
      <name val="Times New Roman"/>
      <family val="1"/>
    </font>
    <font>
      <sz val="11"/>
      <name val="Calibri"/>
      <family val="2"/>
      <charset val="238"/>
    </font>
    <font>
      <sz val="7"/>
      <color indexed="8"/>
      <name val="Times New Roman"/>
      <family val="1"/>
    </font>
    <font>
      <sz val="10"/>
      <color indexed="8"/>
      <name val="Times New Roman"/>
      <family val="1"/>
    </font>
    <font>
      <sz val="9"/>
      <color indexed="8"/>
      <name val="Times New Roman"/>
      <family val="1"/>
    </font>
    <font>
      <i/>
      <sz val="10"/>
      <name val="Times New Roman"/>
      <family val="1"/>
    </font>
  </fonts>
  <fills count="3">
    <fill>
      <patternFill patternType="none"/>
    </fill>
    <fill>
      <patternFill patternType="gray125"/>
    </fill>
    <fill>
      <patternFill patternType="solid">
        <fgColor indexed="9"/>
        <bgColor indexed="64"/>
      </patternFill>
    </fill>
  </fills>
  <borders count="15">
    <border>
      <left/>
      <right/>
      <top/>
      <bottom/>
      <diagonal/>
    </border>
    <border>
      <left style="thin">
        <color indexed="64"/>
      </left>
      <right style="thin">
        <color indexed="64"/>
      </right>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right/>
      <top style="thin">
        <color indexed="64"/>
      </top>
      <bottom/>
      <diagonal/>
    </border>
    <border>
      <left/>
      <right style="thin">
        <color indexed="64"/>
      </right>
      <top style="thin">
        <color indexed="64"/>
      </top>
      <bottom style="thin">
        <color indexed="64"/>
      </bottom>
      <diagonal/>
    </border>
    <border>
      <left style="thin">
        <color indexed="64"/>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bottom/>
      <diagonal/>
    </border>
  </borders>
  <cellStyleXfs count="1">
    <xf numFmtId="0" fontId="0" fillId="0" borderId="0"/>
  </cellStyleXfs>
  <cellXfs count="298">
    <xf numFmtId="0" fontId="0" fillId="0" borderId="0" xfId="0"/>
    <xf numFmtId="0" fontId="2" fillId="0" borderId="1" xfId="0" applyFont="1" applyFill="1" applyBorder="1" applyAlignment="1">
      <alignment vertical="top" wrapText="1"/>
    </xf>
    <xf numFmtId="0" fontId="3" fillId="0" borderId="2" xfId="0" applyFont="1" applyFill="1" applyBorder="1" applyAlignment="1" applyProtection="1">
      <alignment horizontal="left" vertical="center"/>
      <protection locked="0"/>
    </xf>
    <xf numFmtId="0" fontId="3" fillId="0" borderId="3" xfId="0" applyFont="1" applyFill="1" applyBorder="1" applyAlignment="1" applyProtection="1">
      <alignment horizontal="left" vertical="center"/>
      <protection locked="0"/>
    </xf>
    <xf numFmtId="0" fontId="3" fillId="0" borderId="2" xfId="0" applyFont="1" applyFill="1" applyBorder="1" applyAlignment="1" applyProtection="1">
      <alignment horizontal="left" vertical="center"/>
    </xf>
    <xf numFmtId="0" fontId="3" fillId="0" borderId="0" xfId="0" applyFont="1" applyFill="1" applyProtection="1">
      <protection locked="0"/>
    </xf>
    <xf numFmtId="0" fontId="3" fillId="0" borderId="0" xfId="0" applyFont="1" applyFill="1" applyBorder="1" applyProtection="1">
      <protection locked="0"/>
    </xf>
    <xf numFmtId="0" fontId="4" fillId="0" borderId="0" xfId="0" applyFont="1" applyFill="1" applyBorder="1" applyAlignment="1" applyProtection="1">
      <alignment horizontal="left" vertical="center" wrapText="1"/>
      <protection locked="0"/>
    </xf>
    <xf numFmtId="0" fontId="3" fillId="0" borderId="0" xfId="0" applyFont="1" applyFill="1" applyAlignment="1" applyProtection="1">
      <alignment vertical="center"/>
      <protection locked="0"/>
    </xf>
    <xf numFmtId="0" fontId="3" fillId="0" borderId="0" xfId="0" applyFont="1" applyFill="1" applyAlignment="1" applyProtection="1">
      <alignment vertical="center" wrapText="1"/>
      <protection locked="0"/>
    </xf>
    <xf numFmtId="0" fontId="3" fillId="0" borderId="4"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protection locked="0"/>
    </xf>
    <xf numFmtId="0" fontId="3" fillId="0" borderId="0" xfId="0" applyFont="1" applyFill="1" applyAlignment="1" applyProtection="1">
      <alignment vertical="top" wrapText="1"/>
      <protection locked="0"/>
    </xf>
    <xf numFmtId="0" fontId="4" fillId="0" borderId="6" xfId="0" applyFont="1" applyFill="1" applyBorder="1" applyAlignment="1" applyProtection="1">
      <alignment horizontal="center" vertical="center" wrapText="1"/>
      <protection locked="0"/>
    </xf>
    <xf numFmtId="0" fontId="4" fillId="0" borderId="4" xfId="0" applyFont="1" applyFill="1" applyBorder="1" applyProtection="1">
      <protection locked="0"/>
    </xf>
    <xf numFmtId="0" fontId="9" fillId="0" borderId="2" xfId="0" applyFont="1" applyFill="1" applyBorder="1" applyAlignment="1">
      <alignment horizontal="center" vertical="top" wrapText="1"/>
    </xf>
    <xf numFmtId="0" fontId="9" fillId="0" borderId="2" xfId="0" applyFont="1" applyFill="1" applyBorder="1" applyAlignment="1">
      <alignment horizontal="center" wrapText="1"/>
    </xf>
    <xf numFmtId="0" fontId="2" fillId="0" borderId="2" xfId="0" applyFont="1" applyFill="1" applyBorder="1" applyAlignment="1" applyProtection="1">
      <alignment horizontal="center" vertical="center" wrapText="1"/>
      <protection locked="0"/>
    </xf>
    <xf numFmtId="0" fontId="5" fillId="0" borderId="0" xfId="0" applyFont="1" applyFill="1" applyProtection="1">
      <protection locked="0"/>
    </xf>
    <xf numFmtId="0" fontId="5" fillId="0" borderId="0" xfId="0" applyFont="1" applyFill="1" applyAlignment="1" applyProtection="1">
      <alignment vertical="center" wrapText="1"/>
      <protection locked="0"/>
    </xf>
    <xf numFmtId="0" fontId="4" fillId="0" borderId="0" xfId="0" applyFont="1" applyFill="1" applyAlignment="1" applyProtection="1">
      <alignment horizontal="center" vertical="center"/>
      <protection locked="0"/>
    </xf>
    <xf numFmtId="0" fontId="3" fillId="0" borderId="0" xfId="0" applyFont="1" applyFill="1" applyProtection="1">
      <protection locked="0" hidden="1"/>
    </xf>
    <xf numFmtId="0" fontId="4" fillId="0" borderId="0"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wrapText="1"/>
      <protection locked="0"/>
    </xf>
    <xf numFmtId="0" fontId="3" fillId="0" borderId="2" xfId="0"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xf>
    <xf numFmtId="1" fontId="3" fillId="0" borderId="2" xfId="0" applyNumberFormat="1" applyFont="1" applyFill="1" applyBorder="1" applyAlignment="1" applyProtection="1">
      <alignment horizontal="center" vertical="center"/>
    </xf>
    <xf numFmtId="2" fontId="3" fillId="0" borderId="2" xfId="0" applyNumberFormat="1"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wrapText="1"/>
      <protection locked="0"/>
    </xf>
    <xf numFmtId="0" fontId="4" fillId="0" borderId="2" xfId="0" applyFont="1" applyFill="1" applyBorder="1" applyAlignment="1" applyProtection="1">
      <alignment vertical="center" wrapText="1"/>
      <protection locked="0"/>
    </xf>
    <xf numFmtId="0" fontId="2" fillId="0" borderId="2" xfId="0" applyFont="1" applyFill="1" applyBorder="1" applyAlignment="1">
      <alignment vertical="top" wrapText="1"/>
    </xf>
    <xf numFmtId="0" fontId="2" fillId="0" borderId="2" xfId="0" applyFont="1" applyFill="1" applyBorder="1" applyAlignment="1">
      <alignment horizontal="center" vertical="top" wrapText="1"/>
    </xf>
    <xf numFmtId="0" fontId="3" fillId="0" borderId="8" xfId="0" applyFont="1" applyFill="1" applyBorder="1" applyAlignment="1" applyProtection="1">
      <alignment horizontal="center" vertical="center"/>
    </xf>
    <xf numFmtId="0" fontId="2" fillId="0" borderId="2" xfId="0" applyFont="1" applyFill="1" applyBorder="1" applyAlignment="1">
      <alignment horizontal="justify" vertical="top" wrapText="1"/>
    </xf>
    <xf numFmtId="1" fontId="3" fillId="0" borderId="2" xfId="0" applyNumberFormat="1" applyFont="1" applyFill="1" applyBorder="1" applyAlignment="1" applyProtection="1">
      <alignment horizontal="center" vertical="center"/>
      <protection locked="0"/>
    </xf>
    <xf numFmtId="0" fontId="5" fillId="0" borderId="4" xfId="0" applyFont="1" applyFill="1" applyBorder="1" applyAlignment="1">
      <alignment vertical="top" wrapText="1"/>
    </xf>
    <xf numFmtId="0" fontId="2" fillId="0" borderId="1" xfId="0" applyFont="1" applyFill="1" applyBorder="1" applyAlignment="1">
      <alignment horizontal="center" vertical="top" wrapText="1"/>
    </xf>
    <xf numFmtId="0" fontId="2" fillId="0" borderId="2" xfId="0" applyFont="1" applyFill="1" applyBorder="1"/>
    <xf numFmtId="0" fontId="3" fillId="0" borderId="1"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xf>
    <xf numFmtId="1" fontId="4" fillId="0" borderId="2" xfId="0" applyNumberFormat="1" applyFont="1" applyFill="1" applyBorder="1" applyAlignment="1" applyProtection="1">
      <alignment horizontal="center" vertical="center"/>
    </xf>
    <xf numFmtId="0" fontId="4" fillId="0" borderId="5"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wrapText="1"/>
      <protection locked="0"/>
    </xf>
    <xf numFmtId="0" fontId="4" fillId="0" borderId="6" xfId="0" applyFont="1" applyFill="1" applyBorder="1" applyAlignment="1" applyProtection="1">
      <alignment horizontal="center" vertical="center"/>
      <protection locked="0"/>
    </xf>
    <xf numFmtId="0" fontId="2" fillId="0" borderId="4" xfId="0" applyFont="1" applyFill="1" applyBorder="1" applyAlignment="1">
      <alignment horizontal="center" vertical="top" wrapText="1"/>
    </xf>
    <xf numFmtId="0" fontId="2" fillId="0" borderId="6" xfId="0" applyFont="1" applyFill="1" applyBorder="1" applyAlignment="1">
      <alignment horizontal="justify" vertical="top" wrapText="1"/>
    </xf>
    <xf numFmtId="0" fontId="5" fillId="0" borderId="4" xfId="0" applyFont="1" applyFill="1" applyBorder="1" applyAlignment="1">
      <alignment horizontal="center" vertical="top" wrapText="1"/>
    </xf>
    <xf numFmtId="0" fontId="3" fillId="0" borderId="2" xfId="0" applyFont="1" applyFill="1" applyBorder="1" applyAlignment="1" applyProtection="1">
      <alignment vertical="center"/>
    </xf>
    <xf numFmtId="0" fontId="5" fillId="0" borderId="9" xfId="0" applyFont="1" applyFill="1" applyBorder="1" applyAlignment="1">
      <alignment horizontal="center" vertical="top" wrapText="1"/>
    </xf>
    <xf numFmtId="0" fontId="2" fillId="0" borderId="5" xfId="0" applyFont="1" applyFill="1" applyBorder="1" applyAlignment="1">
      <alignment horizontal="center" vertical="top" wrapText="1"/>
    </xf>
    <xf numFmtId="0" fontId="4" fillId="0" borderId="1" xfId="0" applyFont="1" applyFill="1" applyBorder="1" applyAlignment="1" applyProtection="1">
      <alignment horizontal="center" vertical="center"/>
    </xf>
    <xf numFmtId="0" fontId="5" fillId="0" borderId="2" xfId="0" applyFont="1" applyFill="1" applyBorder="1" applyAlignment="1">
      <alignment horizontal="center" vertical="top" wrapText="1"/>
    </xf>
    <xf numFmtId="0" fontId="4" fillId="0" borderId="0" xfId="0" applyFont="1" applyFill="1" applyBorder="1" applyAlignment="1" applyProtection="1">
      <alignment horizontal="left" vertical="center" wrapText="1"/>
    </xf>
    <xf numFmtId="1" fontId="4" fillId="0" borderId="0" xfId="0" applyNumberFormat="1" applyFont="1" applyFill="1" applyBorder="1" applyAlignment="1" applyProtection="1">
      <alignment horizontal="center" vertical="center"/>
    </xf>
    <xf numFmtId="1" fontId="4" fillId="0" borderId="0" xfId="0" applyNumberFormat="1" applyFont="1" applyFill="1" applyBorder="1" applyAlignment="1" applyProtection="1">
      <alignment horizontal="center"/>
    </xf>
    <xf numFmtId="2" fontId="3" fillId="0" borderId="0" xfId="0" applyNumberFormat="1" applyFont="1" applyFill="1" applyBorder="1" applyAlignment="1" applyProtection="1">
      <alignment horizontal="center" vertical="center"/>
    </xf>
    <xf numFmtId="1" fontId="3" fillId="0" borderId="8" xfId="0" applyNumberFormat="1" applyFont="1" applyFill="1" applyBorder="1" applyAlignment="1" applyProtection="1">
      <alignment horizontal="center" vertical="center"/>
    </xf>
    <xf numFmtId="1" fontId="3" fillId="0" borderId="2" xfId="0" applyNumberFormat="1" applyFont="1" applyFill="1" applyBorder="1" applyAlignment="1" applyProtection="1">
      <alignment horizontal="center" vertical="center" wrapText="1"/>
      <protection locked="0"/>
    </xf>
    <xf numFmtId="0" fontId="11" fillId="0" borderId="2" xfId="0" applyFont="1" applyFill="1" applyBorder="1" applyAlignment="1">
      <alignment horizontal="justify" vertical="top" wrapText="1"/>
    </xf>
    <xf numFmtId="0" fontId="2" fillId="0" borderId="2" xfId="0" applyFont="1" applyFill="1" applyBorder="1" applyAlignment="1">
      <alignment horizontal="center" vertical="center" wrapText="1"/>
    </xf>
    <xf numFmtId="0" fontId="11" fillId="0" borderId="2" xfId="0" applyFont="1" applyFill="1" applyBorder="1" applyAlignment="1">
      <alignment vertical="top" wrapText="1"/>
    </xf>
    <xf numFmtId="1" fontId="4" fillId="0" borderId="0" xfId="0" applyNumberFormat="1" applyFont="1" applyFill="1" applyBorder="1" applyAlignment="1" applyProtection="1">
      <alignment horizontal="center" vertical="center"/>
      <protection locked="0"/>
    </xf>
    <xf numFmtId="0" fontId="2" fillId="0" borderId="2" xfId="0" applyFont="1" applyFill="1" applyBorder="1" applyAlignment="1">
      <alignment horizontal="left" vertical="center" wrapText="1"/>
    </xf>
    <xf numFmtId="1" fontId="3" fillId="0" borderId="8" xfId="0" applyNumberFormat="1" applyFont="1" applyFill="1" applyBorder="1" applyAlignment="1" applyProtection="1">
      <alignment horizontal="center" vertical="center"/>
      <protection locked="0"/>
    </xf>
    <xf numFmtId="165" fontId="4" fillId="0" borderId="5" xfId="0" applyNumberFormat="1" applyFont="1" applyFill="1" applyBorder="1" applyAlignment="1" applyProtection="1">
      <alignment horizontal="center" vertical="center"/>
      <protection locked="0"/>
    </xf>
    <xf numFmtId="1" fontId="4" fillId="0" borderId="0" xfId="0" applyNumberFormat="1" applyFont="1" applyFill="1" applyBorder="1" applyAlignment="1" applyProtection="1">
      <alignment horizontal="center"/>
      <protection locked="0"/>
    </xf>
    <xf numFmtId="2" fontId="3" fillId="0" borderId="0" xfId="0" applyNumberFormat="1" applyFont="1" applyFill="1" applyBorder="1" applyAlignment="1" applyProtection="1">
      <alignment horizontal="center" vertical="center"/>
      <protection locked="0"/>
    </xf>
    <xf numFmtId="0" fontId="12" fillId="0" borderId="2" xfId="0" applyFont="1" applyFill="1" applyBorder="1" applyAlignment="1">
      <alignment wrapText="1"/>
    </xf>
    <xf numFmtId="0" fontId="12" fillId="0" borderId="2" xfId="0" applyFont="1" applyFill="1" applyBorder="1" applyAlignment="1">
      <alignment horizontal="center" wrapText="1"/>
    </xf>
    <xf numFmtId="0" fontId="12" fillId="0" borderId="2" xfId="0" applyFont="1" applyFill="1" applyBorder="1" applyAlignment="1">
      <alignment vertical="top" wrapText="1"/>
    </xf>
    <xf numFmtId="0" fontId="12" fillId="0" borderId="0" xfId="0" applyFont="1" applyFill="1"/>
    <xf numFmtId="0" fontId="3" fillId="0" borderId="0" xfId="0" applyFont="1" applyFill="1" applyBorder="1" applyAlignment="1" applyProtection="1">
      <alignment horizontal="center" vertical="center"/>
      <protection locked="0"/>
    </xf>
    <xf numFmtId="0" fontId="4" fillId="0" borderId="2" xfId="0" applyFont="1" applyFill="1" applyBorder="1" applyAlignment="1" applyProtection="1">
      <alignment horizontal="center" vertical="center" wrapText="1"/>
    </xf>
    <xf numFmtId="164" fontId="3" fillId="0" borderId="2" xfId="0" applyNumberFormat="1" applyFont="1" applyFill="1" applyBorder="1" applyAlignment="1" applyProtection="1">
      <alignment horizontal="center" vertical="center"/>
    </xf>
    <xf numFmtId="164" fontId="4" fillId="0" borderId="2" xfId="0" applyNumberFormat="1" applyFont="1" applyFill="1" applyBorder="1" applyAlignment="1" applyProtection="1">
      <alignment horizontal="center" vertical="center"/>
    </xf>
    <xf numFmtId="0" fontId="2" fillId="0" borderId="2" xfId="0" applyFont="1" applyFill="1" applyBorder="1" applyAlignment="1">
      <alignment horizontal="center" wrapText="1"/>
    </xf>
    <xf numFmtId="0" fontId="12" fillId="0" borderId="2" xfId="0" applyFont="1" applyFill="1" applyBorder="1"/>
    <xf numFmtId="1" fontId="4" fillId="0" borderId="1" xfId="0" applyNumberFormat="1" applyFont="1" applyFill="1" applyBorder="1" applyAlignment="1" applyProtection="1">
      <alignment horizontal="center" vertical="center"/>
    </xf>
    <xf numFmtId="0" fontId="3" fillId="0" borderId="2" xfId="0" applyFont="1" applyFill="1" applyBorder="1" applyProtection="1"/>
    <xf numFmtId="0" fontId="4" fillId="0" borderId="0" xfId="0" applyFont="1" applyFill="1" applyBorder="1" applyAlignment="1" applyProtection="1">
      <alignment horizontal="center" vertical="center" wrapText="1"/>
    </xf>
    <xf numFmtId="0" fontId="3" fillId="0" borderId="0" xfId="0" applyFont="1" applyFill="1" applyBorder="1" applyAlignment="1" applyProtection="1">
      <alignment horizontal="center" vertical="center"/>
    </xf>
    <xf numFmtId="0" fontId="4" fillId="0" borderId="0" xfId="0" applyFont="1" applyFill="1" applyBorder="1" applyAlignment="1" applyProtection="1">
      <alignment horizontal="center" vertical="center"/>
    </xf>
    <xf numFmtId="0" fontId="2" fillId="0" borderId="0" xfId="0" applyFont="1" applyFill="1" applyProtection="1">
      <protection locked="0"/>
    </xf>
    <xf numFmtId="0" fontId="2" fillId="0" borderId="0" xfId="0" applyFont="1" applyFill="1" applyAlignment="1" applyProtection="1">
      <alignment vertical="center" wrapText="1"/>
      <protection locked="0"/>
    </xf>
    <xf numFmtId="0" fontId="3" fillId="0" borderId="0" xfId="0" applyFont="1" applyFill="1" applyAlignment="1" applyProtection="1">
      <alignment wrapText="1"/>
      <protection locked="0"/>
    </xf>
    <xf numFmtId="0" fontId="14" fillId="0" borderId="0" xfId="0" applyFont="1" applyAlignment="1" applyProtection="1">
      <alignment vertical="center"/>
      <protection locked="0"/>
    </xf>
    <xf numFmtId="0" fontId="6" fillId="0" borderId="0" xfId="0" applyFont="1" applyFill="1" applyAlignment="1" applyProtection="1">
      <alignment vertical="top" wrapText="1"/>
      <protection locked="0"/>
    </xf>
    <xf numFmtId="0" fontId="14" fillId="0" borderId="0" xfId="0" applyFont="1" applyProtection="1">
      <protection locked="0"/>
    </xf>
    <xf numFmtId="0" fontId="13" fillId="2" borderId="2" xfId="0" applyFont="1" applyFill="1" applyBorder="1" applyAlignment="1" applyProtection="1">
      <alignment horizontal="center" vertical="center" wrapText="1"/>
      <protection locked="0"/>
    </xf>
    <xf numFmtId="1" fontId="14" fillId="2" borderId="2" xfId="0" applyNumberFormat="1" applyFont="1" applyFill="1" applyBorder="1" applyAlignment="1" applyProtection="1">
      <alignment horizontal="left" vertical="center"/>
      <protection locked="0"/>
    </xf>
    <xf numFmtId="1" fontId="14" fillId="2" borderId="2" xfId="0" applyNumberFormat="1" applyFont="1" applyFill="1" applyBorder="1" applyAlignment="1" applyProtection="1">
      <alignment horizontal="center" vertical="center"/>
      <protection locked="0"/>
    </xf>
    <xf numFmtId="1" fontId="14" fillId="2" borderId="2" xfId="0" applyNumberFormat="1" applyFont="1" applyFill="1" applyBorder="1" applyAlignment="1" applyProtection="1">
      <alignment horizontal="center" vertical="center"/>
    </xf>
    <xf numFmtId="1" fontId="14" fillId="2" borderId="2" xfId="0" applyNumberFormat="1" applyFont="1" applyFill="1" applyBorder="1" applyAlignment="1" applyProtection="1">
      <alignment horizontal="center" vertical="center" wrapText="1"/>
      <protection locked="0"/>
    </xf>
    <xf numFmtId="0" fontId="20" fillId="0" borderId="2" xfId="0" applyFont="1" applyBorder="1" applyAlignment="1">
      <alignment horizontal="center" vertical="center"/>
    </xf>
    <xf numFmtId="1" fontId="13" fillId="2" borderId="2" xfId="0" applyNumberFormat="1" applyFont="1" applyFill="1" applyBorder="1" applyAlignment="1" applyProtection="1">
      <alignment horizontal="center" vertical="center"/>
    </xf>
    <xf numFmtId="0" fontId="14" fillId="2" borderId="5" xfId="0" applyFont="1" applyFill="1" applyBorder="1" applyAlignment="1" applyProtection="1">
      <alignment horizontal="left" vertical="top"/>
      <protection locked="0"/>
    </xf>
    <xf numFmtId="1" fontId="13" fillId="0" borderId="2" xfId="0" applyNumberFormat="1" applyFont="1" applyBorder="1" applyAlignment="1" applyProtection="1">
      <alignment horizontal="center" vertical="center"/>
    </xf>
    <xf numFmtId="0" fontId="13" fillId="0" borderId="0" xfId="0" applyFont="1" applyBorder="1" applyAlignment="1" applyProtection="1">
      <alignment horizontal="left" vertical="center" wrapText="1"/>
    </xf>
    <xf numFmtId="1" fontId="13" fillId="0" borderId="7" xfId="0" applyNumberFormat="1" applyFont="1" applyBorder="1" applyAlignment="1" applyProtection="1">
      <alignment horizontal="center" vertical="center"/>
    </xf>
    <xf numFmtId="2" fontId="17" fillId="0" borderId="0" xfId="0" applyNumberFormat="1" applyFont="1" applyBorder="1" applyAlignment="1" applyProtection="1">
      <alignment horizontal="left" vertical="top"/>
    </xf>
    <xf numFmtId="0" fontId="2" fillId="0" borderId="0" xfId="0" applyFont="1" applyFill="1" applyAlignment="1" applyProtection="1">
      <protection locked="0"/>
    </xf>
    <xf numFmtId="1" fontId="3" fillId="2" borderId="2" xfId="0" applyNumberFormat="1" applyFont="1" applyFill="1" applyBorder="1" applyAlignment="1" applyProtection="1">
      <alignment horizontal="left" vertical="center"/>
      <protection locked="0"/>
    </xf>
    <xf numFmtId="1" fontId="3" fillId="2" borderId="2" xfId="0" applyNumberFormat="1" applyFont="1" applyFill="1" applyBorder="1" applyAlignment="1" applyProtection="1">
      <alignment horizontal="center" vertical="center"/>
      <protection locked="0"/>
    </xf>
    <xf numFmtId="1" fontId="3" fillId="2" borderId="2" xfId="0" applyNumberFormat="1" applyFont="1" applyFill="1" applyBorder="1" applyAlignment="1" applyProtection="1">
      <alignment horizontal="center" vertical="center"/>
    </xf>
    <xf numFmtId="1" fontId="3" fillId="2" borderId="2" xfId="0" applyNumberFormat="1" applyFont="1" applyFill="1" applyBorder="1" applyAlignment="1" applyProtection="1">
      <alignment horizontal="center" vertical="center" wrapText="1"/>
      <protection locked="0"/>
    </xf>
    <xf numFmtId="0" fontId="3" fillId="0" borderId="2" xfId="0" applyFont="1" applyBorder="1" applyAlignment="1">
      <alignment horizontal="center" vertical="center"/>
    </xf>
    <xf numFmtId="0" fontId="3" fillId="0" borderId="0" xfId="0" applyFont="1" applyFill="1" applyBorder="1" applyAlignment="1" applyProtection="1">
      <alignment horizontal="center"/>
      <protection locked="0"/>
    </xf>
    <xf numFmtId="0" fontId="10" fillId="0" borderId="0" xfId="0" applyFont="1" applyFill="1" applyAlignment="1" applyProtection="1">
      <alignment horizontal="center" vertical="center"/>
      <protection locked="0"/>
    </xf>
    <xf numFmtId="0" fontId="13" fillId="0" borderId="9" xfId="0" applyFont="1" applyBorder="1" applyAlignment="1" applyProtection="1">
      <alignment horizontal="left" vertical="center" wrapText="1"/>
    </xf>
    <xf numFmtId="0" fontId="13" fillId="0" borderId="7" xfId="0" applyFont="1" applyBorder="1" applyAlignment="1" applyProtection="1">
      <alignment horizontal="left" vertical="center" wrapText="1"/>
    </xf>
    <xf numFmtId="0" fontId="13" fillId="0" borderId="10" xfId="0" applyFont="1" applyBorder="1" applyAlignment="1" applyProtection="1">
      <alignment horizontal="left" vertical="center" wrapText="1"/>
    </xf>
    <xf numFmtId="0" fontId="13" fillId="0" borderId="11" xfId="0" applyFont="1" applyBorder="1" applyAlignment="1" applyProtection="1">
      <alignment horizontal="left" vertical="center" wrapText="1"/>
    </xf>
    <xf numFmtId="0" fontId="13" fillId="0" borderId="12" xfId="0" applyFont="1" applyBorder="1" applyAlignment="1" applyProtection="1">
      <alignment horizontal="left" vertical="center" wrapText="1"/>
    </xf>
    <xf numFmtId="0" fontId="13" fillId="0" borderId="13" xfId="0" applyFont="1" applyBorder="1" applyAlignment="1" applyProtection="1">
      <alignment horizontal="left" vertical="center" wrapText="1"/>
    </xf>
    <xf numFmtId="2" fontId="17" fillId="0" borderId="9" xfId="0" applyNumberFormat="1" applyFont="1" applyBorder="1" applyAlignment="1" applyProtection="1">
      <alignment horizontal="left" vertical="top" wrapText="1"/>
    </xf>
    <xf numFmtId="2" fontId="17" fillId="0" borderId="7" xfId="0" applyNumberFormat="1" applyFont="1" applyBorder="1" applyAlignment="1" applyProtection="1">
      <alignment horizontal="left" vertical="top"/>
    </xf>
    <xf numFmtId="2" fontId="17" fillId="0" borderId="10" xfId="0" applyNumberFormat="1" applyFont="1" applyBorder="1" applyAlignment="1" applyProtection="1">
      <alignment horizontal="left" vertical="top"/>
    </xf>
    <xf numFmtId="2" fontId="17" fillId="0" borderId="11" xfId="0" applyNumberFormat="1" applyFont="1" applyBorder="1" applyAlignment="1" applyProtection="1">
      <alignment horizontal="left" vertical="top"/>
    </xf>
    <xf numFmtId="2" fontId="17" fillId="0" borderId="12" xfId="0" applyNumberFormat="1" applyFont="1" applyBorder="1" applyAlignment="1" applyProtection="1">
      <alignment horizontal="left" vertical="top"/>
    </xf>
    <xf numFmtId="2" fontId="17" fillId="0" borderId="13" xfId="0" applyNumberFormat="1" applyFont="1" applyBorder="1" applyAlignment="1" applyProtection="1">
      <alignment horizontal="left" vertical="top"/>
    </xf>
    <xf numFmtId="0" fontId="3" fillId="0" borderId="4" xfId="0" applyFont="1" applyFill="1" applyBorder="1" applyAlignment="1" applyProtection="1">
      <alignment horizontal="left" vertical="center"/>
      <protection locked="0"/>
    </xf>
    <xf numFmtId="0" fontId="3" fillId="0" borderId="3" xfId="0" applyFont="1" applyFill="1" applyBorder="1" applyAlignment="1" applyProtection="1">
      <alignment horizontal="left" vertical="center"/>
      <protection locked="0"/>
    </xf>
    <xf numFmtId="0" fontId="3" fillId="0" borderId="8" xfId="0" applyFont="1" applyFill="1" applyBorder="1" applyAlignment="1" applyProtection="1">
      <alignment horizontal="left" vertical="center"/>
      <protection locked="0"/>
    </xf>
    <xf numFmtId="1" fontId="13" fillId="0" borderId="4" xfId="0" applyNumberFormat="1" applyFont="1" applyBorder="1" applyAlignment="1" applyProtection="1">
      <alignment horizontal="center" vertical="center"/>
      <protection locked="0"/>
    </xf>
    <xf numFmtId="1" fontId="13" fillId="0" borderId="3" xfId="0" applyNumberFormat="1" applyFont="1" applyBorder="1" applyAlignment="1" applyProtection="1">
      <alignment horizontal="center" vertical="center"/>
      <protection locked="0"/>
    </xf>
    <xf numFmtId="1" fontId="13" fillId="0" borderId="8" xfId="0" applyNumberFormat="1" applyFont="1" applyBorder="1" applyAlignment="1" applyProtection="1">
      <alignment horizontal="center" vertical="center"/>
      <protection locked="0"/>
    </xf>
    <xf numFmtId="1" fontId="3" fillId="0" borderId="4" xfId="0" applyNumberFormat="1" applyFont="1" applyFill="1" applyBorder="1" applyAlignment="1" applyProtection="1">
      <alignment horizontal="left" vertical="center" wrapText="1"/>
      <protection locked="0"/>
    </xf>
    <xf numFmtId="1" fontId="3" fillId="0" borderId="3" xfId="0" applyNumberFormat="1" applyFont="1" applyFill="1" applyBorder="1" applyAlignment="1" applyProtection="1">
      <alignment horizontal="left" vertical="center" wrapText="1"/>
      <protection locked="0"/>
    </xf>
    <xf numFmtId="1" fontId="3" fillId="0" borderId="8" xfId="0" applyNumberFormat="1" applyFont="1" applyFill="1" applyBorder="1" applyAlignment="1" applyProtection="1">
      <alignment horizontal="left" vertical="center" wrapText="1"/>
      <protection locked="0"/>
    </xf>
    <xf numFmtId="0" fontId="13" fillId="0" borderId="2" xfId="0" applyFont="1" applyBorder="1" applyAlignment="1" applyProtection="1">
      <alignment horizontal="center" vertical="center"/>
      <protection locked="0"/>
    </xf>
    <xf numFmtId="0" fontId="13" fillId="2" borderId="5" xfId="0" applyFont="1" applyFill="1" applyBorder="1" applyAlignment="1" applyProtection="1">
      <alignment horizontal="center" vertical="center"/>
      <protection locked="0"/>
    </xf>
    <xf numFmtId="0" fontId="13" fillId="2" borderId="1" xfId="0" applyFont="1" applyFill="1" applyBorder="1" applyAlignment="1" applyProtection="1">
      <alignment horizontal="center" vertical="center"/>
      <protection locked="0"/>
    </xf>
    <xf numFmtId="0" fontId="13" fillId="2" borderId="2" xfId="0" applyNumberFormat="1" applyFont="1" applyFill="1" applyBorder="1" applyAlignment="1" applyProtection="1">
      <alignment horizontal="center" vertical="center"/>
      <protection locked="0"/>
    </xf>
    <xf numFmtId="1" fontId="14" fillId="2" borderId="2" xfId="0" applyNumberFormat="1" applyFont="1" applyFill="1" applyBorder="1" applyAlignment="1" applyProtection="1">
      <alignment horizontal="left" vertical="center"/>
      <protection locked="0"/>
    </xf>
    <xf numFmtId="1" fontId="13" fillId="2" borderId="4" xfId="0" applyNumberFormat="1" applyFont="1" applyFill="1" applyBorder="1" applyAlignment="1" applyProtection="1">
      <alignment horizontal="center" vertical="center"/>
      <protection locked="0"/>
    </xf>
    <xf numFmtId="1" fontId="13" fillId="2" borderId="3" xfId="0" applyNumberFormat="1" applyFont="1" applyFill="1" applyBorder="1" applyAlignment="1" applyProtection="1">
      <alignment horizontal="center" vertical="center"/>
      <protection locked="0"/>
    </xf>
    <xf numFmtId="1" fontId="13" fillId="2" borderId="8" xfId="0" applyNumberFormat="1" applyFont="1" applyFill="1" applyBorder="1" applyAlignment="1" applyProtection="1">
      <alignment horizontal="center" vertical="center"/>
      <protection locked="0"/>
    </xf>
    <xf numFmtId="1" fontId="14" fillId="2" borderId="4" xfId="0" applyNumberFormat="1" applyFont="1" applyFill="1" applyBorder="1" applyAlignment="1" applyProtection="1">
      <alignment horizontal="left" vertical="center" wrapText="1"/>
      <protection locked="0"/>
    </xf>
    <xf numFmtId="1" fontId="14" fillId="2" borderId="3" xfId="0" applyNumberFormat="1" applyFont="1" applyFill="1" applyBorder="1" applyAlignment="1" applyProtection="1">
      <alignment horizontal="left" vertical="center"/>
      <protection locked="0"/>
    </xf>
    <xf numFmtId="1" fontId="14" fillId="2" borderId="8" xfId="0" applyNumberFormat="1" applyFont="1" applyFill="1" applyBorder="1" applyAlignment="1" applyProtection="1">
      <alignment horizontal="left" vertical="center"/>
      <protection locked="0"/>
    </xf>
    <xf numFmtId="1" fontId="14" fillId="2" borderId="3" xfId="0" applyNumberFormat="1" applyFont="1" applyFill="1" applyBorder="1" applyAlignment="1" applyProtection="1">
      <alignment horizontal="left" vertical="center" wrapText="1"/>
      <protection locked="0"/>
    </xf>
    <xf numFmtId="1" fontId="14" fillId="2" borderId="8" xfId="0" applyNumberFormat="1" applyFont="1" applyFill="1" applyBorder="1" applyAlignment="1" applyProtection="1">
      <alignment horizontal="left" vertical="center" wrapText="1"/>
      <protection locked="0"/>
    </xf>
    <xf numFmtId="0" fontId="13" fillId="2" borderId="2" xfId="0" applyFont="1" applyFill="1" applyBorder="1" applyAlignment="1" applyProtection="1">
      <alignment horizontal="center" vertical="center" wrapText="1"/>
      <protection locked="0"/>
    </xf>
    <xf numFmtId="1" fontId="4" fillId="0" borderId="4" xfId="0" applyNumberFormat="1" applyFont="1" applyBorder="1" applyAlignment="1" applyProtection="1">
      <alignment horizontal="center" vertical="center"/>
      <protection locked="0"/>
    </xf>
    <xf numFmtId="1" fontId="3" fillId="0" borderId="3" xfId="0" applyNumberFormat="1" applyFont="1" applyBorder="1" applyAlignment="1" applyProtection="1">
      <alignment horizontal="center" vertical="center"/>
      <protection locked="0"/>
    </xf>
    <xf numFmtId="1" fontId="3" fillId="0" borderId="8" xfId="0" applyNumberFormat="1" applyFont="1" applyBorder="1" applyAlignment="1" applyProtection="1">
      <alignment horizontal="center" vertical="center"/>
      <protection locked="0"/>
    </xf>
    <xf numFmtId="0" fontId="4" fillId="0" borderId="2" xfId="0" applyFont="1" applyFill="1" applyBorder="1" applyAlignment="1" applyProtection="1">
      <alignment horizontal="center" vertical="center"/>
    </xf>
    <xf numFmtId="0" fontId="3" fillId="0" borderId="2" xfId="0" applyFont="1" applyFill="1" applyBorder="1" applyAlignment="1" applyProtection="1">
      <alignment horizontal="left" vertical="center"/>
      <protection locked="0"/>
    </xf>
    <xf numFmtId="0" fontId="14" fillId="0" borderId="0" xfId="0" applyFont="1" applyBorder="1" applyAlignment="1" applyProtection="1">
      <alignment horizontal="left" vertical="top" wrapText="1"/>
      <protection locked="0"/>
    </xf>
    <xf numFmtId="0" fontId="14" fillId="0" borderId="0" xfId="0" applyFont="1" applyBorder="1" applyAlignment="1" applyProtection="1">
      <alignment horizontal="left" vertical="top"/>
      <protection locked="0"/>
    </xf>
    <xf numFmtId="1" fontId="14" fillId="2" borderId="4" xfId="0" applyNumberFormat="1" applyFont="1" applyFill="1" applyBorder="1" applyAlignment="1" applyProtection="1">
      <alignment horizontal="left" vertical="center"/>
      <protection locked="0"/>
    </xf>
    <xf numFmtId="0" fontId="13" fillId="2" borderId="4" xfId="0" applyFont="1" applyFill="1" applyBorder="1" applyAlignment="1" applyProtection="1">
      <alignment horizontal="left" vertical="center" wrapText="1"/>
    </xf>
    <xf numFmtId="0" fontId="13" fillId="2" borderId="3" xfId="0" applyFont="1" applyFill="1" applyBorder="1" applyAlignment="1" applyProtection="1">
      <alignment horizontal="left" vertical="center" wrapText="1"/>
    </xf>
    <xf numFmtId="0" fontId="13" fillId="2" borderId="8" xfId="0" applyFont="1" applyFill="1" applyBorder="1" applyAlignment="1" applyProtection="1">
      <alignment horizontal="left" vertical="center" wrapText="1"/>
    </xf>
    <xf numFmtId="1" fontId="13" fillId="0" borderId="4" xfId="0" applyNumberFormat="1" applyFont="1" applyBorder="1" applyAlignment="1" applyProtection="1">
      <alignment horizontal="center" vertical="center"/>
    </xf>
    <xf numFmtId="1" fontId="13" fillId="0" borderId="3" xfId="0" applyNumberFormat="1" applyFont="1" applyBorder="1" applyAlignment="1" applyProtection="1">
      <alignment horizontal="center" vertical="center"/>
    </xf>
    <xf numFmtId="1" fontId="13" fillId="0" borderId="8" xfId="0" applyNumberFormat="1" applyFont="1" applyBorder="1" applyAlignment="1" applyProtection="1">
      <alignment horizontal="center" vertical="center"/>
    </xf>
    <xf numFmtId="0" fontId="3" fillId="0" borderId="2" xfId="0" applyFont="1" applyFill="1" applyBorder="1" applyAlignment="1" applyProtection="1">
      <alignment horizontal="center"/>
      <protection locked="0"/>
    </xf>
    <xf numFmtId="0" fontId="5" fillId="0" borderId="2" xfId="0" applyFont="1" applyFill="1" applyBorder="1" applyAlignment="1" applyProtection="1">
      <alignment horizontal="center" vertical="center"/>
      <protection locked="0"/>
    </xf>
    <xf numFmtId="0" fontId="2" fillId="0" borderId="2" xfId="0" applyFont="1" applyFill="1" applyBorder="1" applyAlignment="1" applyProtection="1">
      <alignment horizontal="center"/>
      <protection locked="0"/>
    </xf>
    <xf numFmtId="0" fontId="5" fillId="0" borderId="2" xfId="0" applyFont="1" applyFill="1" applyBorder="1" applyAlignment="1" applyProtection="1">
      <alignment horizontal="center"/>
      <protection locked="0"/>
    </xf>
    <xf numFmtId="0" fontId="19" fillId="0" borderId="0" xfId="0" applyFont="1" applyAlignment="1">
      <alignment horizontal="left" vertical="center" wrapText="1" readingOrder="1"/>
    </xf>
    <xf numFmtId="0" fontId="6" fillId="0" borderId="0" xfId="0" applyFont="1" applyFill="1" applyAlignment="1" applyProtection="1">
      <alignment horizontal="left" vertical="top" wrapText="1"/>
      <protection locked="0"/>
    </xf>
    <xf numFmtId="0" fontId="13" fillId="0" borderId="0" xfId="0" applyFont="1" applyAlignment="1" applyProtection="1">
      <alignment horizontal="left" vertical="center"/>
      <protection locked="0"/>
    </xf>
    <xf numFmtId="0" fontId="13" fillId="2" borderId="9" xfId="0" applyFont="1" applyFill="1" applyBorder="1" applyAlignment="1" applyProtection="1">
      <alignment horizontal="center" vertical="center"/>
      <protection locked="0"/>
    </xf>
    <xf numFmtId="0" fontId="13" fillId="2" borderId="7" xfId="0" applyFont="1" applyFill="1" applyBorder="1" applyAlignment="1" applyProtection="1">
      <alignment horizontal="center" vertical="center"/>
      <protection locked="0"/>
    </xf>
    <xf numFmtId="0" fontId="13" fillId="2" borderId="10" xfId="0" applyFont="1" applyFill="1" applyBorder="1" applyAlignment="1" applyProtection="1">
      <alignment horizontal="center" vertical="center"/>
      <protection locked="0"/>
    </xf>
    <xf numFmtId="0" fontId="13" fillId="2" borderId="11" xfId="0" applyFont="1" applyFill="1" applyBorder="1" applyAlignment="1" applyProtection="1">
      <alignment horizontal="center" vertical="center"/>
      <protection locked="0"/>
    </xf>
    <xf numFmtId="0" fontId="13" fillId="2" borderId="12" xfId="0" applyFont="1" applyFill="1" applyBorder="1" applyAlignment="1" applyProtection="1">
      <alignment horizontal="center" vertical="center"/>
      <protection locked="0"/>
    </xf>
    <xf numFmtId="0" fontId="13" fillId="2" borderId="13" xfId="0" applyFont="1" applyFill="1" applyBorder="1" applyAlignment="1" applyProtection="1">
      <alignment horizontal="center" vertical="center"/>
      <protection locked="0"/>
    </xf>
    <xf numFmtId="0" fontId="13" fillId="2" borderId="5" xfId="0" applyFont="1" applyFill="1" applyBorder="1" applyAlignment="1" applyProtection="1">
      <alignment horizontal="center" vertical="center" wrapText="1"/>
      <protection locked="0"/>
    </xf>
    <xf numFmtId="0" fontId="13" fillId="2" borderId="1" xfId="0" applyFont="1" applyFill="1" applyBorder="1" applyAlignment="1" applyProtection="1">
      <alignment horizontal="center" vertical="center" wrapText="1"/>
      <protection locked="0"/>
    </xf>
    <xf numFmtId="0" fontId="14" fillId="2" borderId="2" xfId="0" applyFont="1" applyFill="1" applyBorder="1" applyProtection="1">
      <protection locked="0"/>
    </xf>
    <xf numFmtId="1" fontId="3" fillId="0" borderId="2" xfId="0" applyNumberFormat="1" applyFont="1" applyFill="1" applyBorder="1" applyAlignment="1" applyProtection="1">
      <alignment horizontal="left" vertical="center"/>
      <protection locked="0"/>
    </xf>
    <xf numFmtId="1" fontId="3" fillId="0" borderId="4" xfId="0" applyNumberFormat="1" applyFont="1" applyFill="1" applyBorder="1" applyAlignment="1" applyProtection="1">
      <alignment horizontal="left" vertical="center"/>
      <protection locked="0"/>
    </xf>
    <xf numFmtId="1" fontId="3" fillId="0" borderId="3" xfId="0" applyNumberFormat="1" applyFont="1" applyFill="1" applyBorder="1" applyAlignment="1" applyProtection="1">
      <alignment horizontal="left" vertical="center"/>
      <protection locked="0"/>
    </xf>
    <xf numFmtId="1" fontId="4" fillId="0" borderId="9" xfId="0" applyNumberFormat="1" applyFont="1" applyFill="1" applyBorder="1" applyAlignment="1" applyProtection="1">
      <alignment horizontal="center" vertical="center"/>
      <protection locked="0"/>
    </xf>
    <xf numFmtId="1" fontId="4" fillId="0" borderId="3" xfId="0" applyNumberFormat="1" applyFont="1" applyFill="1" applyBorder="1" applyAlignment="1" applyProtection="1">
      <alignment horizontal="center" vertical="center"/>
      <protection locked="0"/>
    </xf>
    <xf numFmtId="1" fontId="4" fillId="0" borderId="7" xfId="0" applyNumberFormat="1" applyFont="1" applyFill="1" applyBorder="1" applyAlignment="1" applyProtection="1">
      <alignment horizontal="center" vertical="center"/>
      <protection locked="0"/>
    </xf>
    <xf numFmtId="1" fontId="4" fillId="0" borderId="8" xfId="0" applyNumberFormat="1" applyFont="1" applyFill="1" applyBorder="1" applyAlignment="1" applyProtection="1">
      <alignment horizontal="center" vertical="center"/>
      <protection locked="0"/>
    </xf>
    <xf numFmtId="1" fontId="4" fillId="0" borderId="14" xfId="0" applyNumberFormat="1" applyFont="1" applyFill="1" applyBorder="1" applyAlignment="1" applyProtection="1">
      <alignment horizontal="center" vertical="center"/>
      <protection locked="0"/>
    </xf>
    <xf numFmtId="1" fontId="4" fillId="0" borderId="0" xfId="0" applyNumberFormat="1" applyFont="1" applyFill="1" applyBorder="1" applyAlignment="1" applyProtection="1">
      <alignment horizontal="center" vertical="center"/>
      <protection locked="0"/>
    </xf>
    <xf numFmtId="0" fontId="4" fillId="0" borderId="9" xfId="0" applyFont="1" applyFill="1" applyBorder="1" applyAlignment="1" applyProtection="1">
      <alignment horizontal="center" vertical="center"/>
      <protection locked="0"/>
    </xf>
    <xf numFmtId="0" fontId="4" fillId="0" borderId="7" xfId="0" applyFont="1" applyFill="1" applyBorder="1" applyAlignment="1" applyProtection="1">
      <alignment horizontal="center" vertical="center"/>
      <protection locked="0"/>
    </xf>
    <xf numFmtId="0" fontId="4" fillId="0" borderId="10" xfId="0" applyFont="1" applyFill="1" applyBorder="1" applyAlignment="1" applyProtection="1">
      <alignment horizontal="center" vertical="center"/>
      <protection locked="0"/>
    </xf>
    <xf numFmtId="0" fontId="4" fillId="0" borderId="11" xfId="0" applyFont="1" applyFill="1" applyBorder="1" applyAlignment="1" applyProtection="1">
      <alignment horizontal="center" vertical="center"/>
      <protection locked="0"/>
    </xf>
    <xf numFmtId="0" fontId="4" fillId="0" borderId="12" xfId="0" applyFont="1" applyFill="1" applyBorder="1" applyAlignment="1" applyProtection="1">
      <alignment horizontal="center" vertical="center"/>
      <protection locked="0"/>
    </xf>
    <xf numFmtId="0" fontId="4" fillId="0" borderId="13" xfId="0" applyFont="1" applyFill="1" applyBorder="1" applyAlignment="1" applyProtection="1">
      <alignment horizontal="center" vertical="center"/>
      <protection locked="0"/>
    </xf>
    <xf numFmtId="1" fontId="3" fillId="0" borderId="8" xfId="0" applyNumberFormat="1" applyFont="1" applyFill="1" applyBorder="1" applyAlignment="1" applyProtection="1">
      <alignment horizontal="left" vertical="center"/>
      <protection locked="0"/>
    </xf>
    <xf numFmtId="0" fontId="4" fillId="0" borderId="2" xfId="0" applyFont="1" applyFill="1" applyBorder="1" applyAlignment="1" applyProtection="1">
      <alignment horizontal="center" vertical="center" wrapText="1"/>
    </xf>
    <xf numFmtId="0" fontId="4" fillId="0" borderId="9" xfId="0" applyFont="1" applyFill="1" applyBorder="1" applyAlignment="1" applyProtection="1">
      <alignment horizontal="left" vertical="center" wrapText="1"/>
    </xf>
    <xf numFmtId="0" fontId="4" fillId="0" borderId="7" xfId="0" applyFont="1" applyFill="1" applyBorder="1" applyAlignment="1" applyProtection="1">
      <alignment horizontal="left" vertical="center" wrapText="1"/>
    </xf>
    <xf numFmtId="0" fontId="4" fillId="0" borderId="10" xfId="0" applyFont="1" applyFill="1" applyBorder="1" applyAlignment="1" applyProtection="1">
      <alignment horizontal="left" vertical="center" wrapText="1"/>
    </xf>
    <xf numFmtId="0" fontId="4" fillId="0" borderId="11" xfId="0" applyFont="1" applyFill="1" applyBorder="1" applyAlignment="1" applyProtection="1">
      <alignment horizontal="left" vertical="center" wrapText="1"/>
    </xf>
    <xf numFmtId="0" fontId="4" fillId="0" borderId="12" xfId="0" applyFont="1" applyFill="1" applyBorder="1" applyAlignment="1" applyProtection="1">
      <alignment horizontal="left" vertical="center" wrapText="1"/>
    </xf>
    <xf numFmtId="0" fontId="4" fillId="0" borderId="13" xfId="0" applyFont="1" applyFill="1" applyBorder="1" applyAlignment="1" applyProtection="1">
      <alignment horizontal="left" vertical="center" wrapText="1"/>
    </xf>
    <xf numFmtId="0" fontId="4" fillId="0" borderId="4" xfId="0" applyFont="1" applyFill="1" applyBorder="1" applyAlignment="1" applyProtection="1">
      <alignment horizontal="center" vertical="center"/>
    </xf>
    <xf numFmtId="0" fontId="4" fillId="0" borderId="3" xfId="0" applyFont="1" applyFill="1" applyBorder="1" applyAlignment="1" applyProtection="1">
      <alignment horizontal="center" vertical="center"/>
    </xf>
    <xf numFmtId="0" fontId="4" fillId="0" borderId="8" xfId="0" applyFont="1" applyFill="1" applyBorder="1" applyAlignment="1" applyProtection="1">
      <alignment horizontal="center" vertical="center"/>
    </xf>
    <xf numFmtId="0" fontId="5" fillId="0" borderId="3" xfId="0" applyFont="1" applyFill="1" applyBorder="1" applyAlignment="1">
      <alignment horizontal="center" vertical="top" wrapText="1"/>
    </xf>
    <xf numFmtId="0" fontId="4" fillId="0" borderId="11" xfId="0" applyFont="1" applyFill="1" applyBorder="1" applyAlignment="1" applyProtection="1">
      <alignment horizontal="center" vertical="center" wrapText="1"/>
      <protection locked="0"/>
    </xf>
    <xf numFmtId="0" fontId="4" fillId="0" borderId="12" xfId="0" applyFont="1" applyFill="1" applyBorder="1" applyAlignment="1" applyProtection="1">
      <alignment horizontal="center" vertical="center" wrapText="1"/>
      <protection locked="0"/>
    </xf>
    <xf numFmtId="0" fontId="4" fillId="0" borderId="13" xfId="0" applyFont="1" applyFill="1" applyBorder="1" applyAlignment="1" applyProtection="1">
      <alignment horizontal="center" vertical="center" wrapText="1"/>
      <protection locked="0"/>
    </xf>
    <xf numFmtId="0" fontId="3" fillId="0" borderId="12" xfId="0" applyFont="1" applyFill="1" applyBorder="1" applyProtection="1">
      <protection locked="0"/>
    </xf>
    <xf numFmtId="0" fontId="3" fillId="0" borderId="13" xfId="0" applyFont="1" applyFill="1" applyBorder="1" applyProtection="1">
      <protection locked="0"/>
    </xf>
    <xf numFmtId="1" fontId="3" fillId="0" borderId="3" xfId="0" applyNumberFormat="1" applyFont="1" applyFill="1" applyBorder="1" applyAlignment="1" applyProtection="1">
      <alignment horizontal="center" vertical="center"/>
      <protection locked="0"/>
    </xf>
    <xf numFmtId="1" fontId="3" fillId="0" borderId="7" xfId="0" applyNumberFormat="1" applyFont="1" applyFill="1" applyBorder="1" applyAlignment="1" applyProtection="1">
      <alignment horizontal="center" vertical="center"/>
      <protection locked="0"/>
    </xf>
    <xf numFmtId="1" fontId="3" fillId="0" borderId="8" xfId="0" applyNumberFormat="1" applyFont="1" applyFill="1" applyBorder="1" applyAlignment="1" applyProtection="1">
      <alignment horizontal="center" vertical="center"/>
      <protection locked="0"/>
    </xf>
    <xf numFmtId="0" fontId="4" fillId="0" borderId="9" xfId="0" applyNumberFormat="1" applyFont="1" applyFill="1" applyBorder="1" applyAlignment="1" applyProtection="1">
      <alignment horizontal="center" vertical="center"/>
      <protection locked="0"/>
    </xf>
    <xf numFmtId="0" fontId="4" fillId="0" borderId="3" xfId="0" applyNumberFormat="1" applyFont="1" applyFill="1" applyBorder="1" applyAlignment="1" applyProtection="1">
      <alignment horizontal="center" vertical="center"/>
      <protection locked="0"/>
    </xf>
    <xf numFmtId="0" fontId="4" fillId="0" borderId="7" xfId="0" applyNumberFormat="1" applyFont="1" applyFill="1" applyBorder="1" applyAlignment="1" applyProtection="1">
      <alignment horizontal="center" vertical="center"/>
      <protection locked="0"/>
    </xf>
    <xf numFmtId="0" fontId="4" fillId="0" borderId="8" xfId="0" applyNumberFormat="1" applyFont="1" applyFill="1" applyBorder="1" applyAlignment="1" applyProtection="1">
      <alignment horizontal="center" vertical="center"/>
      <protection locked="0"/>
    </xf>
    <xf numFmtId="0" fontId="4" fillId="0" borderId="6" xfId="0" applyFont="1" applyFill="1" applyBorder="1" applyAlignment="1" applyProtection="1">
      <alignment horizontal="center" vertical="center" wrapText="1"/>
      <protection locked="0"/>
    </xf>
    <xf numFmtId="0" fontId="4" fillId="0" borderId="1" xfId="0" applyFont="1" applyFill="1" applyBorder="1" applyAlignment="1" applyProtection="1">
      <alignment horizontal="center" vertical="center" wrapText="1"/>
      <protection locked="0"/>
    </xf>
    <xf numFmtId="0" fontId="4" fillId="0" borderId="2"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protection locked="0"/>
    </xf>
    <xf numFmtId="0" fontId="4" fillId="0" borderId="1" xfId="0" applyFont="1" applyFill="1" applyBorder="1" applyAlignment="1" applyProtection="1">
      <alignment horizontal="center" vertical="center"/>
      <protection locked="0"/>
    </xf>
    <xf numFmtId="0" fontId="4" fillId="0" borderId="5" xfId="0" applyFont="1" applyFill="1" applyBorder="1" applyAlignment="1" applyProtection="1">
      <alignment horizontal="center" vertical="center" wrapText="1"/>
      <protection locked="0"/>
    </xf>
    <xf numFmtId="0" fontId="4" fillId="0" borderId="4" xfId="0" applyFont="1" applyFill="1" applyBorder="1" applyAlignment="1" applyProtection="1">
      <alignment horizontal="left" vertical="center" wrapText="1"/>
    </xf>
    <xf numFmtId="0" fontId="4" fillId="0" borderId="3" xfId="0" applyFont="1" applyFill="1" applyBorder="1" applyAlignment="1" applyProtection="1">
      <alignment horizontal="left" vertical="center" wrapText="1"/>
    </xf>
    <xf numFmtId="0" fontId="4" fillId="0" borderId="8" xfId="0" applyFont="1" applyFill="1" applyBorder="1" applyAlignment="1" applyProtection="1">
      <alignment horizontal="left" vertical="center" wrapText="1"/>
    </xf>
    <xf numFmtId="1" fontId="4" fillId="0" borderId="4" xfId="0" applyNumberFormat="1" applyFont="1" applyFill="1" applyBorder="1" applyAlignment="1" applyProtection="1">
      <alignment horizontal="center"/>
    </xf>
    <xf numFmtId="1" fontId="4" fillId="0" borderId="3" xfId="0" applyNumberFormat="1" applyFont="1" applyFill="1" applyBorder="1" applyAlignment="1" applyProtection="1">
      <alignment horizontal="center"/>
    </xf>
    <xf numFmtId="1" fontId="4" fillId="0" borderId="8" xfId="0" applyNumberFormat="1" applyFont="1" applyFill="1" applyBorder="1" applyAlignment="1" applyProtection="1">
      <alignment horizontal="center"/>
    </xf>
    <xf numFmtId="0" fontId="3" fillId="0" borderId="4" xfId="0" applyFont="1" applyFill="1" applyBorder="1" applyAlignment="1" applyProtection="1">
      <alignment horizontal="left" vertical="top"/>
    </xf>
    <xf numFmtId="0" fontId="3" fillId="0" borderId="3" xfId="0" applyFont="1" applyFill="1" applyBorder="1" applyAlignment="1" applyProtection="1">
      <alignment horizontal="left" vertical="top"/>
    </xf>
    <xf numFmtId="0" fontId="3" fillId="0" borderId="8" xfId="0" applyFont="1" applyFill="1" applyBorder="1" applyAlignment="1" applyProtection="1">
      <alignment horizontal="left" vertical="top"/>
    </xf>
    <xf numFmtId="0" fontId="4" fillId="0" borderId="0" xfId="0" applyFont="1" applyFill="1" applyBorder="1" applyAlignment="1" applyProtection="1">
      <alignment horizontal="center" vertical="center" wrapText="1"/>
    </xf>
    <xf numFmtId="0" fontId="4" fillId="0" borderId="4" xfId="0" applyFont="1" applyFill="1" applyBorder="1" applyAlignment="1" applyProtection="1">
      <alignment horizontal="center" vertical="center" wrapText="1"/>
    </xf>
    <xf numFmtId="0" fontId="4" fillId="0" borderId="8" xfId="0" applyFont="1" applyFill="1" applyBorder="1" applyAlignment="1" applyProtection="1">
      <alignment horizontal="center" vertical="center" wrapText="1"/>
    </xf>
    <xf numFmtId="0" fontId="4" fillId="0" borderId="3" xfId="0" applyFont="1" applyFill="1" applyBorder="1" applyAlignment="1" applyProtection="1">
      <alignment horizontal="center" vertical="center" wrapText="1"/>
    </xf>
    <xf numFmtId="1" fontId="4" fillId="0" borderId="4" xfId="0" applyNumberFormat="1" applyFont="1" applyFill="1" applyBorder="1" applyAlignment="1" applyProtection="1">
      <alignment horizontal="center" vertical="center"/>
    </xf>
    <xf numFmtId="1" fontId="4" fillId="0" borderId="3" xfId="0" applyNumberFormat="1" applyFont="1" applyFill="1" applyBorder="1" applyAlignment="1" applyProtection="1">
      <alignment horizontal="center" vertical="center"/>
    </xf>
    <xf numFmtId="1" fontId="4" fillId="0" borderId="8" xfId="0" applyNumberFormat="1" applyFont="1" applyFill="1" applyBorder="1" applyAlignment="1" applyProtection="1">
      <alignment horizontal="center" vertical="center"/>
    </xf>
    <xf numFmtId="0" fontId="4" fillId="0" borderId="9" xfId="0" applyFont="1" applyFill="1" applyBorder="1" applyAlignment="1" applyProtection="1">
      <alignment horizontal="center" vertical="center" wrapText="1"/>
    </xf>
    <xf numFmtId="0" fontId="4" fillId="0" borderId="10" xfId="0" applyFont="1" applyFill="1" applyBorder="1" applyAlignment="1" applyProtection="1">
      <alignment horizontal="center" vertical="center" wrapText="1"/>
    </xf>
    <xf numFmtId="0" fontId="4" fillId="0" borderId="11" xfId="0" applyFont="1" applyFill="1" applyBorder="1" applyAlignment="1" applyProtection="1">
      <alignment horizontal="center" vertical="center" wrapText="1"/>
    </xf>
    <xf numFmtId="0" fontId="4" fillId="0" borderId="13" xfId="0" applyFont="1" applyFill="1" applyBorder="1" applyAlignment="1" applyProtection="1">
      <alignment horizontal="center" vertical="center" wrapText="1"/>
    </xf>
    <xf numFmtId="0" fontId="4" fillId="0" borderId="7" xfId="0" applyFont="1" applyFill="1" applyBorder="1" applyAlignment="1" applyProtection="1">
      <alignment horizontal="center" vertical="center" wrapText="1"/>
    </xf>
    <xf numFmtId="0" fontId="4" fillId="0" borderId="12" xfId="0" applyFont="1" applyFill="1" applyBorder="1" applyAlignment="1" applyProtection="1">
      <alignment horizontal="center" vertical="center" wrapText="1"/>
    </xf>
    <xf numFmtId="1" fontId="3" fillId="0" borderId="4" xfId="0" applyNumberFormat="1" applyFont="1" applyFill="1" applyBorder="1" applyAlignment="1" applyProtection="1">
      <alignment horizontal="center" vertical="center"/>
      <protection locked="0"/>
    </xf>
    <xf numFmtId="0" fontId="3" fillId="0" borderId="8" xfId="0" applyFont="1" applyFill="1" applyBorder="1" applyAlignment="1" applyProtection="1">
      <alignment horizontal="center" vertical="center"/>
      <protection locked="0"/>
    </xf>
    <xf numFmtId="9" fontId="3" fillId="0" borderId="4" xfId="0" applyNumberFormat="1" applyFont="1" applyFill="1" applyBorder="1" applyAlignment="1" applyProtection="1">
      <alignment horizontal="center"/>
    </xf>
    <xf numFmtId="9" fontId="3" fillId="0" borderId="8" xfId="0" applyNumberFormat="1" applyFont="1" applyFill="1" applyBorder="1" applyAlignment="1" applyProtection="1">
      <alignment horizontal="center"/>
    </xf>
    <xf numFmtId="1" fontId="3" fillId="0" borderId="4" xfId="0" applyNumberFormat="1" applyFont="1" applyFill="1" applyBorder="1" applyAlignment="1" applyProtection="1">
      <alignment horizontal="center" vertical="center"/>
    </xf>
    <xf numFmtId="0" fontId="3" fillId="0" borderId="8" xfId="0" applyFont="1" applyFill="1" applyBorder="1" applyAlignment="1" applyProtection="1">
      <alignment horizontal="center" vertical="center"/>
    </xf>
    <xf numFmtId="0" fontId="4" fillId="0" borderId="4" xfId="0" applyFont="1" applyFill="1" applyBorder="1" applyAlignment="1" applyProtection="1">
      <alignment horizontal="center" vertical="center"/>
      <protection locked="0"/>
    </xf>
    <xf numFmtId="0" fontId="4" fillId="0" borderId="3" xfId="0" applyFont="1" applyFill="1" applyBorder="1" applyAlignment="1" applyProtection="1">
      <alignment horizontal="center" vertical="center"/>
      <protection locked="0"/>
    </xf>
    <xf numFmtId="0" fontId="4" fillId="0" borderId="8" xfId="0" applyFont="1" applyFill="1" applyBorder="1" applyAlignment="1" applyProtection="1">
      <alignment horizontal="center" vertical="center"/>
      <protection locked="0"/>
    </xf>
    <xf numFmtId="2" fontId="3" fillId="0" borderId="9" xfId="0" applyNumberFormat="1" applyFont="1" applyFill="1" applyBorder="1" applyAlignment="1" applyProtection="1">
      <alignment horizontal="center" vertical="center"/>
    </xf>
    <xf numFmtId="2" fontId="3" fillId="0" borderId="7" xfId="0" applyNumberFormat="1" applyFont="1" applyFill="1" applyBorder="1" applyAlignment="1" applyProtection="1">
      <alignment horizontal="center" vertical="center"/>
    </xf>
    <xf numFmtId="2" fontId="3" fillId="0" borderId="10" xfId="0" applyNumberFormat="1" applyFont="1" applyFill="1" applyBorder="1" applyAlignment="1" applyProtection="1">
      <alignment horizontal="center" vertical="center"/>
    </xf>
    <xf numFmtId="2" fontId="3" fillId="0" borderId="11" xfId="0" applyNumberFormat="1" applyFont="1" applyFill="1" applyBorder="1" applyAlignment="1" applyProtection="1">
      <alignment horizontal="center" vertical="center"/>
    </xf>
    <xf numFmtId="2" fontId="3" fillId="0" borderId="12" xfId="0" applyNumberFormat="1" applyFont="1" applyFill="1" applyBorder="1" applyAlignment="1" applyProtection="1">
      <alignment horizontal="center" vertical="center"/>
    </xf>
    <xf numFmtId="2" fontId="3" fillId="0" borderId="13" xfId="0" applyNumberFormat="1" applyFont="1" applyFill="1" applyBorder="1" applyAlignment="1" applyProtection="1">
      <alignment horizontal="center" vertical="center"/>
    </xf>
    <xf numFmtId="0" fontId="4" fillId="0" borderId="2" xfId="0" applyFont="1" applyFill="1" applyBorder="1" applyAlignment="1" applyProtection="1">
      <alignment horizontal="center" vertical="center" wrapText="1"/>
      <protection locked="0"/>
    </xf>
    <xf numFmtId="0" fontId="4" fillId="0" borderId="12" xfId="0" applyFont="1" applyFill="1" applyBorder="1" applyProtection="1">
      <protection locked="0"/>
    </xf>
    <xf numFmtId="0" fontId="3" fillId="0" borderId="4" xfId="0" applyFont="1" applyFill="1" applyBorder="1" applyAlignment="1" applyProtection="1">
      <alignment horizontal="left" vertical="top"/>
      <protection locked="0"/>
    </xf>
    <xf numFmtId="0" fontId="3" fillId="0" borderId="3" xfId="0" applyFont="1" applyFill="1" applyBorder="1" applyAlignment="1" applyProtection="1">
      <alignment horizontal="left" vertical="top"/>
      <protection locked="0"/>
    </xf>
    <xf numFmtId="0" fontId="3" fillId="0" borderId="8" xfId="0" applyFont="1" applyFill="1" applyBorder="1" applyAlignment="1" applyProtection="1">
      <alignment horizontal="left" vertical="top"/>
      <protection locked="0"/>
    </xf>
    <xf numFmtId="0" fontId="3" fillId="0" borderId="2" xfId="0" applyFont="1" applyFill="1" applyBorder="1" applyAlignment="1" applyProtection="1">
      <alignment horizontal="center" vertical="center" wrapText="1"/>
    </xf>
    <xf numFmtId="1" fontId="4" fillId="0" borderId="2" xfId="0" applyNumberFormat="1" applyFont="1" applyFill="1" applyBorder="1" applyAlignment="1" applyProtection="1">
      <alignment horizontal="center" vertical="center" wrapText="1"/>
    </xf>
    <xf numFmtId="9" fontId="4" fillId="0" borderId="4" xfId="0" applyNumberFormat="1" applyFont="1" applyFill="1" applyBorder="1" applyAlignment="1" applyProtection="1">
      <alignment horizontal="center" vertical="center"/>
    </xf>
    <xf numFmtId="9" fontId="4" fillId="0" borderId="8" xfId="0" applyNumberFormat="1" applyFont="1" applyFill="1" applyBorder="1" applyAlignment="1" applyProtection="1">
      <alignment horizontal="center" vertical="center"/>
    </xf>
    <xf numFmtId="0" fontId="3" fillId="0" borderId="7" xfId="0" applyFont="1" applyFill="1" applyBorder="1" applyAlignment="1" applyProtection="1">
      <alignment horizontal="left" wrapText="1"/>
      <protection locked="0"/>
    </xf>
    <xf numFmtId="1" fontId="3" fillId="0" borderId="2" xfId="0" applyNumberFormat="1" applyFont="1" applyFill="1" applyBorder="1" applyAlignment="1" applyProtection="1">
      <alignment horizontal="center" vertical="center" wrapText="1"/>
    </xf>
    <xf numFmtId="0" fontId="3" fillId="0" borderId="2" xfId="0" applyFont="1" applyFill="1" applyBorder="1" applyProtection="1">
      <protection locked="0"/>
    </xf>
    <xf numFmtId="0" fontId="14" fillId="0" borderId="0" xfId="0" applyFont="1" applyAlignment="1" applyProtection="1">
      <alignment vertical="center"/>
      <protection locked="0"/>
    </xf>
    <xf numFmtId="0" fontId="2" fillId="0" borderId="2" xfId="0" applyFont="1" applyFill="1" applyBorder="1" applyAlignment="1" applyProtection="1">
      <alignment horizontal="center" vertical="center"/>
      <protection locked="0"/>
    </xf>
    <xf numFmtId="0" fontId="14" fillId="0" borderId="0" xfId="0" applyFont="1" applyAlignment="1" applyProtection="1">
      <alignment horizontal="left" vertical="center" wrapText="1"/>
      <protection locked="0"/>
    </xf>
    <xf numFmtId="0" fontId="11" fillId="0" borderId="2" xfId="0" applyFont="1" applyFill="1" applyBorder="1" applyAlignment="1" applyProtection="1">
      <alignment horizontal="center" vertical="center"/>
      <protection locked="0"/>
    </xf>
    <xf numFmtId="0" fontId="10" fillId="0" borderId="2" xfId="0" applyFont="1" applyFill="1" applyBorder="1" applyAlignment="1" applyProtection="1">
      <alignment horizontal="center" vertical="center"/>
      <protection locked="0"/>
    </xf>
    <xf numFmtId="0" fontId="13" fillId="0" borderId="0" xfId="0" applyFont="1" applyAlignment="1" applyProtection="1">
      <alignment horizontal="left" vertical="center" wrapText="1"/>
      <protection locked="0"/>
    </xf>
    <xf numFmtId="0" fontId="3" fillId="0" borderId="0" xfId="0" applyFont="1" applyFill="1" applyBorder="1" applyAlignment="1" applyProtection="1">
      <alignment horizontal="center" vertical="center" wrapText="1"/>
      <protection locked="0"/>
    </xf>
    <xf numFmtId="0" fontId="10" fillId="0" borderId="0" xfId="0" applyFont="1" applyFill="1" applyBorder="1" applyAlignment="1" applyProtection="1">
      <alignment horizontal="center" vertical="center"/>
      <protection locked="0"/>
    </xf>
    <xf numFmtId="0" fontId="5" fillId="0" borderId="8" xfId="0" applyFont="1" applyFill="1" applyBorder="1" applyAlignment="1">
      <alignment horizontal="center" vertical="top" wrapText="1"/>
    </xf>
    <xf numFmtId="0" fontId="4" fillId="0" borderId="4" xfId="0" applyFont="1" applyFill="1" applyBorder="1" applyAlignment="1" applyProtection="1">
      <alignment horizontal="center" vertical="center" wrapText="1"/>
      <protection locked="0"/>
    </xf>
    <xf numFmtId="0" fontId="4" fillId="0" borderId="3" xfId="0" applyFont="1" applyFill="1" applyBorder="1" applyAlignment="1" applyProtection="1">
      <alignment horizontal="center" vertical="center" wrapText="1"/>
      <protection locked="0"/>
    </xf>
    <xf numFmtId="0" fontId="4" fillId="0" borderId="8" xfId="0" applyFont="1" applyFill="1" applyBorder="1" applyAlignment="1" applyProtection="1">
      <alignment horizontal="center" vertical="center" wrapText="1"/>
      <protection locked="0"/>
    </xf>
    <xf numFmtId="0" fontId="13" fillId="0" borderId="0" xfId="0" applyFont="1" applyAlignment="1" applyProtection="1">
      <alignment vertical="center" wrapText="1"/>
      <protection locked="0"/>
    </xf>
    <xf numFmtId="0" fontId="14" fillId="0" borderId="0" xfId="0" applyFont="1" applyAlignment="1" applyProtection="1">
      <alignment vertical="center" wrapText="1"/>
      <protection locked="0"/>
    </xf>
    <xf numFmtId="0" fontId="21" fillId="0" borderId="0" xfId="0" applyFont="1" applyAlignment="1" applyProtection="1">
      <alignment vertical="center" wrapText="1"/>
      <protection locked="0"/>
    </xf>
    <xf numFmtId="0" fontId="13" fillId="0" borderId="0" xfId="0" applyFont="1" applyAlignment="1" applyProtection="1">
      <alignment vertical="center"/>
      <protection locked="0"/>
    </xf>
    <xf numFmtId="0" fontId="3" fillId="0" borderId="0" xfId="0" applyFont="1" applyAlignment="1" applyProtection="1">
      <alignment vertical="center"/>
      <protection locked="0"/>
    </xf>
    <xf numFmtId="0" fontId="4" fillId="0" borderId="0" xfId="0" applyFont="1" applyFill="1" applyBorder="1" applyAlignment="1" applyProtection="1">
      <alignment horizontal="left" vertical="center" wrapText="1"/>
      <protection locked="0"/>
    </xf>
    <xf numFmtId="0" fontId="4" fillId="0" borderId="0" xfId="0" applyFont="1" applyFill="1" applyAlignment="1" applyProtection="1">
      <alignment horizontal="center" vertical="center"/>
      <protection locked="0"/>
    </xf>
    <xf numFmtId="0" fontId="7" fillId="0" borderId="0" xfId="0" applyFont="1" applyFill="1" applyBorder="1" applyAlignment="1" applyProtection="1">
      <alignment horizontal="left" vertical="center" wrapText="1"/>
      <protection locked="0"/>
    </xf>
    <xf numFmtId="0" fontId="6" fillId="0" borderId="0" xfId="0" applyFont="1" applyFill="1" applyBorder="1" applyAlignment="1" applyProtection="1">
      <alignment horizontal="left" vertical="center" wrapText="1"/>
      <protection locked="0"/>
    </xf>
    <xf numFmtId="1" fontId="4" fillId="0" borderId="4" xfId="0" applyNumberFormat="1" applyFont="1" applyFill="1" applyBorder="1" applyAlignment="1" applyProtection="1">
      <alignment horizontal="center" vertical="center"/>
      <protection locked="0"/>
    </xf>
    <xf numFmtId="1" fontId="3" fillId="0" borderId="0" xfId="0" applyNumberFormat="1" applyFont="1" applyFill="1" applyBorder="1" applyAlignment="1" applyProtection="1">
      <alignment horizontal="center" vertical="center"/>
      <protection locked="0"/>
    </xf>
    <xf numFmtId="1" fontId="3" fillId="0" borderId="12" xfId="0" applyNumberFormat="1" applyFont="1" applyFill="1" applyBorder="1" applyAlignment="1" applyProtection="1">
      <alignment horizontal="center" vertical="center"/>
      <protection locked="0"/>
    </xf>
    <xf numFmtId="0" fontId="3" fillId="0" borderId="0" xfId="0" applyFont="1" applyFill="1" applyAlignment="1" applyProtection="1">
      <alignment horizontal="center" vertical="center"/>
      <protection locked="0"/>
    </xf>
    <xf numFmtId="0" fontId="4" fillId="0" borderId="5" xfId="0" applyNumberFormat="1" applyFont="1" applyFill="1" applyBorder="1" applyAlignment="1" applyProtection="1">
      <alignment horizontal="center" vertical="center"/>
      <protection locked="0"/>
    </xf>
    <xf numFmtId="0" fontId="4" fillId="0" borderId="2" xfId="0" applyNumberFormat="1" applyFont="1" applyFill="1" applyBorder="1" applyAlignment="1" applyProtection="1">
      <alignment horizontal="center" vertical="center"/>
      <protection locked="0"/>
    </xf>
    <xf numFmtId="0" fontId="3" fillId="0" borderId="2" xfId="0" applyFont="1" applyFill="1" applyBorder="1" applyAlignment="1" applyProtection="1">
      <alignment horizontal="center" vertical="center"/>
    </xf>
    <xf numFmtId="0" fontId="18" fillId="0" borderId="3" xfId="0" applyFont="1" applyFill="1" applyBorder="1"/>
    <xf numFmtId="0" fontId="18" fillId="0" borderId="8" xfId="0" applyFont="1" applyFill="1" applyBorder="1"/>
  </cellXfs>
  <cellStyles count="1">
    <cellStyle name="Normal" xfId="0" builtinId="0"/>
  </cellStyles>
  <dxfs count="0"/>
  <tableStyles count="0" defaultTableStyle="TableStyleMedium9"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1.xml"/><Relationship Id="rId3" Type="http://schemas.openxmlformats.org/officeDocument/2006/relationships/worksheet" Target="worksheets/sheet3.xml"/><Relationship Id="rId7" Type="http://schemas.openxmlformats.org/officeDocument/2006/relationships/calcChain" Target="calcChain.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sharedStrings" Target="sharedStrings.xml"/><Relationship Id="rId5" Type="http://schemas.openxmlformats.org/officeDocument/2006/relationships/styles" Target="styles.xml"/><Relationship Id="rId10" Type="http://schemas.openxmlformats.org/officeDocument/2006/relationships/customXml" Target="../customXml/item3.xml"/><Relationship Id="rId4" Type="http://schemas.openxmlformats.org/officeDocument/2006/relationships/theme" Target="theme/theme1.xml"/><Relationship Id="rId9" Type="http://schemas.openxmlformats.org/officeDocument/2006/relationships/customXml" Target="../customXml/item2.xml"/></Relationships>
</file>

<file path=xl/drawings/drawing1.xml><?xml version="1.0" encoding="utf-8"?>
<xdr:wsDr xmlns:xdr="http://schemas.openxmlformats.org/drawingml/2006/spreadsheetDrawing" xmlns:a="http://schemas.openxmlformats.org/drawingml/2006/main">
  <xdr:twoCellAnchor>
    <xdr:from>
      <xdr:col>13</xdr:col>
      <xdr:colOff>9525</xdr:colOff>
      <xdr:row>31</xdr:row>
      <xdr:rowOff>85725</xdr:rowOff>
    </xdr:from>
    <xdr:to>
      <xdr:col>19</xdr:col>
      <xdr:colOff>685800</xdr:colOff>
      <xdr:row>32</xdr:row>
      <xdr:rowOff>219075</xdr:rowOff>
    </xdr:to>
    <xdr:sp macro="" textlink="">
      <xdr:nvSpPr>
        <xdr:cNvPr id="2" name="Rectangle 1"/>
        <xdr:cNvSpPr/>
      </xdr:nvSpPr>
      <xdr:spPr>
        <a:xfrm>
          <a:off x="5657850" y="5829300"/>
          <a:ext cx="3086100" cy="238125"/>
        </a:xfrm>
        <a:prstGeom prst="rect">
          <a:avLst/>
        </a:prstGeom>
        <a:solidFill>
          <a:schemeClr val="bg1"/>
        </a:solidFill>
        <a:ln>
          <a:no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lang="en-US" sz="1100"/>
        </a:p>
      </xdr:txBody>
    </xdr:sp>
    <xdr:clientData/>
  </xdr:twoCellAnchor>
</xdr:wsDr>
</file>

<file path=xl/theme/theme1.xml><?xml version="1.0" encoding="utf-8"?>
<a:theme xmlns:a="http://schemas.openxmlformats.org/drawingml/2006/main" name="Office Theme">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AJ351"/>
  <sheetViews>
    <sheetView tabSelected="1" topLeftCell="A159" zoomScaleNormal="100" zoomScaleSheetLayoutView="70" zoomScalePageLayoutView="70" workbookViewId="0">
      <selection activeCell="B159" sqref="B159:I159"/>
    </sheetView>
  </sheetViews>
  <sheetFormatPr defaultColWidth="9.140625" defaultRowHeight="12.75"/>
  <cols>
    <col min="1" max="1" width="9.28515625" style="5" customWidth="1"/>
    <col min="2" max="2" width="7.140625" style="5" customWidth="1"/>
    <col min="3" max="3" width="7.28515625" style="5" customWidth="1"/>
    <col min="4" max="5" width="4.7109375" style="5" customWidth="1"/>
    <col min="6" max="6" width="4.5703125" style="5" customWidth="1"/>
    <col min="7" max="7" width="8.140625" style="5" customWidth="1"/>
    <col min="8" max="8" width="8.28515625" style="5" customWidth="1"/>
    <col min="9" max="9" width="5.85546875" style="5" customWidth="1"/>
    <col min="10" max="10" width="7.28515625" style="5" customWidth="1"/>
    <col min="11" max="11" width="5.7109375" style="5" customWidth="1"/>
    <col min="12" max="12" width="6.140625" style="5" customWidth="1"/>
    <col min="13" max="13" width="5.5703125" style="5" customWidth="1"/>
    <col min="14" max="18" width="6" style="5" customWidth="1"/>
    <col min="19" max="19" width="6.140625" style="5" customWidth="1"/>
    <col min="20" max="20" width="10.5703125" style="5" customWidth="1"/>
    <col min="21" max="36" width="9.140625" style="101"/>
    <col min="37" max="16384" width="9.140625" style="5"/>
  </cols>
  <sheetData>
    <row r="1" spans="1:20" ht="15.2" customHeight="1">
      <c r="A1" s="164" t="s">
        <v>281</v>
      </c>
      <c r="B1" s="164"/>
      <c r="C1" s="164"/>
      <c r="D1" s="164"/>
      <c r="E1" s="164"/>
      <c r="F1" s="164"/>
      <c r="G1" s="164"/>
      <c r="H1" s="164"/>
      <c r="I1" s="164"/>
      <c r="J1" s="164"/>
      <c r="K1" s="164"/>
      <c r="M1" s="18" t="s">
        <v>16</v>
      </c>
      <c r="N1" s="19"/>
      <c r="O1" s="19"/>
      <c r="P1" s="19"/>
      <c r="Q1" s="19"/>
      <c r="R1" s="84"/>
      <c r="S1" s="84"/>
      <c r="T1" s="83"/>
    </row>
    <row r="2" spans="1:20">
      <c r="A2" s="164"/>
      <c r="B2" s="164"/>
      <c r="C2" s="164"/>
      <c r="D2" s="164"/>
      <c r="E2" s="164"/>
      <c r="F2" s="164"/>
      <c r="G2" s="164"/>
      <c r="H2" s="164"/>
      <c r="I2" s="164"/>
      <c r="J2" s="164"/>
      <c r="K2" s="164"/>
      <c r="L2" s="6"/>
      <c r="M2" s="158"/>
      <c r="N2" s="158"/>
      <c r="O2" s="159" t="s">
        <v>30</v>
      </c>
      <c r="P2" s="159"/>
      <c r="Q2" s="159"/>
      <c r="R2" s="161" t="s">
        <v>31</v>
      </c>
      <c r="S2" s="161"/>
      <c r="T2" s="161"/>
    </row>
    <row r="3" spans="1:20" ht="12.95" customHeight="1">
      <c r="A3" s="273" t="s">
        <v>222</v>
      </c>
      <c r="B3" s="273"/>
      <c r="C3" s="273"/>
      <c r="D3" s="273"/>
      <c r="E3" s="273"/>
      <c r="F3" s="273"/>
      <c r="G3" s="273"/>
      <c r="H3" s="273"/>
      <c r="I3" s="273"/>
      <c r="J3" s="273"/>
      <c r="K3" s="273"/>
      <c r="L3" s="6"/>
      <c r="M3" s="161" t="s">
        <v>12</v>
      </c>
      <c r="N3" s="161"/>
      <c r="O3" s="160">
        <f>N51</f>
        <v>26</v>
      </c>
      <c r="P3" s="160"/>
      <c r="Q3" s="160"/>
      <c r="R3" s="160">
        <f>N67</f>
        <v>27</v>
      </c>
      <c r="S3" s="160"/>
      <c r="T3" s="160"/>
    </row>
    <row r="4" spans="1:20" ht="12.95" customHeight="1">
      <c r="A4" s="273" t="s">
        <v>223</v>
      </c>
      <c r="B4" s="273"/>
      <c r="C4" s="273"/>
      <c r="D4" s="273"/>
      <c r="E4" s="273"/>
      <c r="F4" s="273"/>
      <c r="G4" s="273"/>
      <c r="H4" s="273"/>
      <c r="I4" s="273"/>
      <c r="J4" s="273"/>
      <c r="K4" s="273"/>
      <c r="L4" s="6"/>
      <c r="M4" s="161" t="s">
        <v>13</v>
      </c>
      <c r="N4" s="161"/>
      <c r="O4" s="160">
        <f>N84</f>
        <v>26</v>
      </c>
      <c r="P4" s="160"/>
      <c r="Q4" s="160"/>
      <c r="R4" s="160">
        <f>N101</f>
        <v>23</v>
      </c>
      <c r="S4" s="160"/>
      <c r="T4" s="160"/>
    </row>
    <row r="5" spans="1:20" ht="12.95" customHeight="1">
      <c r="A5" s="273"/>
      <c r="B5" s="273"/>
      <c r="C5" s="273"/>
      <c r="D5" s="273"/>
      <c r="E5" s="273"/>
      <c r="F5" s="273"/>
      <c r="G5" s="273"/>
      <c r="H5" s="273"/>
      <c r="I5" s="273"/>
      <c r="J5" s="273"/>
      <c r="K5" s="273"/>
      <c r="L5" s="6"/>
      <c r="M5" s="272" t="s">
        <v>14</v>
      </c>
      <c r="N5" s="272"/>
      <c r="O5" s="271">
        <f>N117</f>
        <v>24</v>
      </c>
      <c r="P5" s="271"/>
      <c r="Q5" s="271"/>
      <c r="R5" s="269">
        <f>N132</f>
        <v>24</v>
      </c>
      <c r="S5" s="269"/>
      <c r="T5" s="269"/>
    </row>
    <row r="6" spans="1:20">
      <c r="A6" s="270" t="s">
        <v>224</v>
      </c>
      <c r="B6" s="270"/>
      <c r="C6" s="270"/>
      <c r="D6" s="270"/>
      <c r="E6" s="270"/>
      <c r="F6" s="270"/>
      <c r="G6" s="270"/>
      <c r="H6" s="270"/>
      <c r="I6" s="270"/>
      <c r="J6" s="270"/>
      <c r="K6" s="270"/>
      <c r="L6" s="6"/>
      <c r="M6" s="285"/>
      <c r="N6" s="285"/>
      <c r="O6" s="274"/>
      <c r="P6" s="274"/>
      <c r="Q6" s="274"/>
      <c r="R6" s="274"/>
      <c r="S6" s="274"/>
      <c r="T6" s="274"/>
    </row>
    <row r="7" spans="1:20" ht="75.2" customHeight="1">
      <c r="A7" s="280" t="s">
        <v>232</v>
      </c>
      <c r="B7" s="281"/>
      <c r="C7" s="281"/>
      <c r="D7" s="281"/>
      <c r="E7" s="281"/>
      <c r="F7" s="281"/>
      <c r="G7" s="281"/>
      <c r="H7" s="281"/>
      <c r="I7" s="281"/>
      <c r="J7" s="281"/>
      <c r="K7" s="281"/>
      <c r="L7" s="6"/>
      <c r="M7" s="287" t="s">
        <v>235</v>
      </c>
      <c r="N7" s="288"/>
      <c r="O7" s="288"/>
      <c r="P7" s="288"/>
      <c r="Q7" s="288"/>
      <c r="R7" s="288"/>
      <c r="S7" s="288"/>
      <c r="T7" s="288"/>
    </row>
    <row r="8" spans="1:20" ht="12.95" customHeight="1">
      <c r="A8" s="268" t="s">
        <v>233</v>
      </c>
      <c r="B8" s="268"/>
      <c r="C8" s="268"/>
      <c r="D8" s="268"/>
      <c r="E8" s="268"/>
      <c r="F8" s="268"/>
      <c r="G8" s="268"/>
      <c r="H8" s="268"/>
      <c r="I8" s="268"/>
      <c r="J8" s="268"/>
      <c r="K8" s="268"/>
      <c r="M8" s="162" t="s">
        <v>236</v>
      </c>
      <c r="N8" s="162"/>
      <c r="O8" s="162"/>
      <c r="P8" s="162"/>
      <c r="Q8" s="162"/>
      <c r="R8" s="162"/>
      <c r="S8" s="162"/>
      <c r="T8" s="162"/>
    </row>
    <row r="9" spans="1:20" ht="12.95" customHeight="1">
      <c r="A9" s="268" t="s">
        <v>225</v>
      </c>
      <c r="B9" s="268"/>
      <c r="C9" s="268"/>
      <c r="D9" s="268"/>
      <c r="E9" s="268"/>
      <c r="F9" s="268"/>
      <c r="G9" s="268"/>
      <c r="H9" s="268"/>
      <c r="I9" s="268"/>
      <c r="J9" s="268"/>
      <c r="K9" s="268"/>
      <c r="M9" s="162"/>
      <c r="N9" s="162"/>
      <c r="O9" s="162"/>
      <c r="P9" s="162"/>
      <c r="Q9" s="162"/>
      <c r="R9" s="162"/>
      <c r="S9" s="162"/>
      <c r="T9" s="162"/>
    </row>
    <row r="10" spans="1:20" ht="16.5" customHeight="1">
      <c r="A10" s="268" t="s">
        <v>226</v>
      </c>
      <c r="B10" s="268"/>
      <c r="C10" s="268"/>
      <c r="D10" s="268"/>
      <c r="E10" s="268"/>
      <c r="F10" s="268"/>
      <c r="G10" s="268"/>
      <c r="H10" s="268"/>
      <c r="I10" s="268"/>
      <c r="J10" s="268"/>
      <c r="K10" s="268"/>
      <c r="M10" s="162"/>
      <c r="N10" s="162"/>
      <c r="O10" s="162"/>
      <c r="P10" s="162"/>
      <c r="Q10" s="162"/>
      <c r="R10" s="162"/>
      <c r="S10" s="162"/>
      <c r="T10" s="162"/>
    </row>
    <row r="11" spans="1:20">
      <c r="A11" s="268" t="s">
        <v>227</v>
      </c>
      <c r="B11" s="268"/>
      <c r="C11" s="268"/>
      <c r="D11" s="268"/>
      <c r="E11" s="268"/>
      <c r="F11" s="268"/>
      <c r="G11" s="268"/>
      <c r="H11" s="268"/>
      <c r="I11" s="268"/>
      <c r="J11" s="268"/>
      <c r="K11" s="268"/>
      <c r="M11" s="162"/>
      <c r="N11" s="162"/>
      <c r="O11" s="162"/>
      <c r="P11" s="162"/>
      <c r="Q11" s="162"/>
      <c r="R11" s="162"/>
      <c r="S11" s="162"/>
      <c r="T11" s="162"/>
    </row>
    <row r="12" spans="1:20" ht="5.0999999999999996" customHeight="1">
      <c r="A12" s="268"/>
      <c r="B12" s="268"/>
      <c r="C12" s="268"/>
      <c r="D12" s="268"/>
      <c r="E12" s="268"/>
      <c r="F12" s="268"/>
      <c r="G12" s="268"/>
      <c r="H12" s="268"/>
      <c r="I12" s="268"/>
      <c r="J12" s="268"/>
      <c r="K12" s="268"/>
      <c r="M12" s="162"/>
      <c r="N12" s="162"/>
      <c r="O12" s="162"/>
      <c r="P12" s="162"/>
      <c r="Q12" s="162"/>
      <c r="R12" s="162"/>
      <c r="S12" s="162"/>
      <c r="T12" s="162"/>
    </row>
    <row r="13" spans="1:20">
      <c r="A13" s="283" t="s">
        <v>228</v>
      </c>
      <c r="B13" s="283"/>
      <c r="C13" s="283"/>
      <c r="D13" s="283"/>
      <c r="E13" s="283"/>
      <c r="F13" s="283"/>
      <c r="G13" s="283"/>
      <c r="H13" s="283"/>
      <c r="I13" s="283"/>
      <c r="J13" s="283"/>
      <c r="K13" s="283"/>
      <c r="M13" s="162"/>
      <c r="N13" s="162"/>
      <c r="O13" s="162"/>
      <c r="P13" s="162"/>
      <c r="Q13" s="162"/>
      <c r="R13" s="162"/>
      <c r="S13" s="162"/>
      <c r="T13" s="162"/>
    </row>
    <row r="14" spans="1:20">
      <c r="A14" s="283" t="s">
        <v>275</v>
      </c>
      <c r="B14" s="283"/>
      <c r="C14" s="283"/>
      <c r="D14" s="283"/>
      <c r="E14" s="283"/>
      <c r="F14" s="283"/>
      <c r="G14" s="283"/>
      <c r="H14" s="283"/>
      <c r="I14" s="283"/>
      <c r="J14" s="283"/>
      <c r="K14" s="283"/>
      <c r="M14" s="162"/>
      <c r="N14" s="162"/>
      <c r="O14" s="162"/>
      <c r="P14" s="162"/>
      <c r="Q14" s="162"/>
      <c r="R14" s="162"/>
      <c r="S14" s="162"/>
      <c r="T14" s="162"/>
    </row>
    <row r="15" spans="1:20">
      <c r="A15" s="284" t="s">
        <v>276</v>
      </c>
      <c r="B15" s="284"/>
      <c r="C15" s="284"/>
      <c r="D15" s="284"/>
      <c r="E15" s="284"/>
      <c r="F15" s="284"/>
      <c r="G15" s="284"/>
      <c r="H15" s="284"/>
      <c r="I15" s="284"/>
      <c r="J15" s="284"/>
      <c r="K15" s="284"/>
      <c r="M15" s="162"/>
      <c r="N15" s="162"/>
      <c r="O15" s="162"/>
      <c r="P15" s="162"/>
      <c r="Q15" s="162"/>
      <c r="R15" s="162"/>
      <c r="S15" s="162"/>
      <c r="T15" s="162"/>
    </row>
    <row r="16" spans="1:20">
      <c r="A16" s="283" t="s">
        <v>234</v>
      </c>
      <c r="B16" s="268"/>
      <c r="C16" s="268"/>
      <c r="D16" s="268"/>
      <c r="E16" s="268"/>
      <c r="F16" s="268"/>
      <c r="G16" s="268"/>
      <c r="H16" s="268"/>
      <c r="I16" s="268"/>
      <c r="J16" s="268"/>
      <c r="K16" s="268"/>
      <c r="M16" s="162"/>
      <c r="N16" s="162"/>
      <c r="O16" s="162"/>
      <c r="P16" s="162"/>
      <c r="Q16" s="162"/>
      <c r="R16" s="162"/>
      <c r="S16" s="162"/>
      <c r="T16" s="162"/>
    </row>
    <row r="17" spans="1:20">
      <c r="A17" s="284" t="s">
        <v>277</v>
      </c>
      <c r="B17" s="284"/>
      <c r="C17" s="284"/>
      <c r="D17" s="284"/>
      <c r="E17" s="284"/>
      <c r="F17" s="284"/>
      <c r="G17" s="284"/>
      <c r="H17" s="284"/>
      <c r="I17" s="284"/>
      <c r="J17" s="284"/>
      <c r="K17" s="284"/>
      <c r="M17" s="162"/>
      <c r="N17" s="162"/>
      <c r="O17" s="162"/>
      <c r="P17" s="162"/>
      <c r="Q17" s="162"/>
      <c r="R17" s="162"/>
      <c r="S17" s="162"/>
      <c r="T17" s="162"/>
    </row>
    <row r="18" spans="1:20">
      <c r="A18" s="268" t="s">
        <v>229</v>
      </c>
      <c r="B18" s="268"/>
      <c r="C18" s="268"/>
      <c r="D18" s="268"/>
      <c r="E18" s="268"/>
      <c r="F18" s="268"/>
      <c r="G18" s="268"/>
      <c r="H18" s="268"/>
      <c r="I18" s="268"/>
      <c r="J18" s="268"/>
      <c r="K18" s="268"/>
      <c r="M18" s="162"/>
      <c r="N18" s="162"/>
      <c r="O18" s="162"/>
      <c r="P18" s="162"/>
      <c r="Q18" s="162"/>
      <c r="R18" s="162"/>
      <c r="S18" s="162"/>
      <c r="T18" s="162"/>
    </row>
    <row r="19" spans="1:20">
      <c r="A19" s="268" t="s">
        <v>230</v>
      </c>
      <c r="B19" s="268"/>
      <c r="C19" s="268"/>
      <c r="D19" s="268"/>
      <c r="E19" s="268"/>
      <c r="F19" s="268"/>
      <c r="G19" s="268"/>
      <c r="H19" s="268"/>
      <c r="I19" s="268"/>
      <c r="J19" s="268"/>
      <c r="K19" s="268"/>
      <c r="M19" s="162"/>
      <c r="N19" s="162"/>
      <c r="O19" s="162"/>
      <c r="P19" s="162"/>
      <c r="Q19" s="162"/>
      <c r="R19" s="162"/>
      <c r="S19" s="162"/>
      <c r="T19" s="162"/>
    </row>
    <row r="20" spans="1:20" ht="3.4" customHeight="1">
      <c r="A20" s="86"/>
      <c r="B20" s="86"/>
      <c r="C20" s="86"/>
      <c r="D20" s="86"/>
      <c r="E20" s="86"/>
      <c r="F20" s="86"/>
      <c r="G20" s="86"/>
      <c r="H20" s="86"/>
      <c r="I20" s="86"/>
      <c r="J20" s="86"/>
      <c r="K20" s="86"/>
      <c r="M20" s="162"/>
      <c r="N20" s="162"/>
      <c r="O20" s="162"/>
      <c r="P20" s="162"/>
      <c r="Q20" s="162"/>
      <c r="R20" s="162"/>
      <c r="S20" s="162"/>
      <c r="T20" s="162"/>
    </row>
    <row r="21" spans="1:20">
      <c r="A21" s="282" t="s">
        <v>231</v>
      </c>
      <c r="B21" s="282"/>
      <c r="C21" s="282"/>
      <c r="D21" s="282"/>
      <c r="E21" s="282"/>
      <c r="F21" s="282"/>
      <c r="G21" s="282"/>
      <c r="H21" s="282"/>
      <c r="I21" s="282"/>
      <c r="J21" s="282"/>
      <c r="K21" s="282"/>
      <c r="M21" s="87"/>
      <c r="N21" s="87"/>
      <c r="O21" s="87"/>
      <c r="P21" s="87"/>
      <c r="Q21" s="87"/>
      <c r="R21" s="87"/>
      <c r="S21" s="87"/>
      <c r="T21" s="87"/>
    </row>
    <row r="22" spans="1:20">
      <c r="A22" s="282"/>
      <c r="B22" s="282"/>
      <c r="C22" s="282"/>
      <c r="D22" s="282"/>
      <c r="E22" s="282"/>
      <c r="F22" s="282"/>
      <c r="G22" s="282"/>
      <c r="H22" s="282"/>
      <c r="I22" s="282"/>
      <c r="J22" s="282"/>
      <c r="K22" s="282"/>
      <c r="M22" s="163" t="s">
        <v>237</v>
      </c>
      <c r="N22" s="163"/>
      <c r="O22" s="163"/>
      <c r="P22" s="163"/>
      <c r="Q22" s="163"/>
      <c r="R22" s="163"/>
      <c r="S22" s="163"/>
      <c r="T22" s="163"/>
    </row>
    <row r="23" spans="1:20" ht="19.5" customHeight="1">
      <c r="A23" s="282"/>
      <c r="B23" s="282"/>
      <c r="C23" s="282"/>
      <c r="D23" s="282"/>
      <c r="E23" s="282"/>
      <c r="F23" s="282"/>
      <c r="G23" s="282"/>
      <c r="H23" s="282"/>
      <c r="I23" s="282"/>
      <c r="J23" s="282"/>
      <c r="K23" s="282"/>
      <c r="M23" s="163"/>
      <c r="N23" s="163"/>
      <c r="O23" s="163"/>
      <c r="P23" s="163"/>
      <c r="Q23" s="163"/>
      <c r="R23" s="163"/>
      <c r="S23" s="163"/>
      <c r="T23" s="163"/>
    </row>
    <row r="24" spans="1:20" ht="5.65" customHeight="1">
      <c r="A24" s="282"/>
      <c r="B24" s="282"/>
      <c r="C24" s="282"/>
      <c r="D24" s="282"/>
      <c r="E24" s="282"/>
      <c r="F24" s="282"/>
      <c r="G24" s="282"/>
      <c r="H24" s="282"/>
      <c r="I24" s="282"/>
      <c r="J24" s="282"/>
      <c r="K24" s="282"/>
      <c r="M24" s="163"/>
      <c r="N24" s="163"/>
      <c r="O24" s="163"/>
      <c r="P24" s="163"/>
      <c r="Q24" s="163"/>
      <c r="R24" s="163"/>
      <c r="S24" s="163"/>
      <c r="T24" s="163"/>
    </row>
    <row r="25" spans="1:20" ht="12.75" customHeight="1">
      <c r="A25" s="257" t="s">
        <v>15</v>
      </c>
      <c r="B25" s="257"/>
      <c r="C25" s="257"/>
      <c r="D25" s="257"/>
      <c r="E25" s="257"/>
      <c r="F25" s="257"/>
      <c r="G25" s="257"/>
      <c r="M25" s="163"/>
      <c r="N25" s="163"/>
      <c r="O25" s="163"/>
      <c r="P25" s="163"/>
      <c r="Q25" s="163"/>
      <c r="R25" s="163"/>
      <c r="S25" s="163"/>
      <c r="T25" s="163"/>
    </row>
    <row r="26" spans="1:20" ht="21.2" customHeight="1">
      <c r="A26" s="10"/>
      <c r="B26" s="277" t="s">
        <v>0</v>
      </c>
      <c r="C26" s="279"/>
      <c r="D26" s="277" t="s">
        <v>1</v>
      </c>
      <c r="E26" s="278"/>
      <c r="F26" s="279"/>
      <c r="G26" s="218" t="s">
        <v>8</v>
      </c>
      <c r="H26" s="277" t="s">
        <v>2</v>
      </c>
      <c r="I26" s="278"/>
      <c r="J26" s="279"/>
      <c r="L26" s="12"/>
      <c r="M26" s="85"/>
      <c r="N26" s="85"/>
      <c r="O26" s="85"/>
      <c r="P26" s="85"/>
      <c r="Q26" s="85"/>
      <c r="R26" s="85"/>
      <c r="S26" s="85"/>
      <c r="T26" s="85"/>
    </row>
    <row r="27" spans="1:20" ht="14.25" customHeight="1">
      <c r="A27" s="10"/>
      <c r="B27" s="11" t="s">
        <v>3</v>
      </c>
      <c r="C27" s="11" t="s">
        <v>4</v>
      </c>
      <c r="D27" s="11" t="s">
        <v>5</v>
      </c>
      <c r="E27" s="11" t="s">
        <v>6</v>
      </c>
      <c r="F27" s="11" t="s">
        <v>7</v>
      </c>
      <c r="G27" s="213"/>
      <c r="H27" s="11" t="s">
        <v>9</v>
      </c>
      <c r="I27" s="11" t="s">
        <v>10</v>
      </c>
      <c r="J27" s="11" t="s">
        <v>11</v>
      </c>
      <c r="L27" s="12"/>
      <c r="M27" s="85"/>
      <c r="N27" s="85"/>
      <c r="O27" s="85"/>
      <c r="P27" s="85"/>
      <c r="Q27" s="85"/>
      <c r="R27" s="85"/>
      <c r="S27" s="85"/>
      <c r="T27" s="85"/>
    </row>
    <row r="28" spans="1:20" ht="12.4" customHeight="1">
      <c r="A28" s="14" t="s">
        <v>12</v>
      </c>
      <c r="B28" s="15">
        <v>14</v>
      </c>
      <c r="C28" s="15">
        <v>14</v>
      </c>
      <c r="D28" s="15">
        <v>3</v>
      </c>
      <c r="E28" s="15">
        <v>3</v>
      </c>
      <c r="F28" s="15">
        <v>2</v>
      </c>
      <c r="G28" s="16"/>
      <c r="H28" s="15">
        <v>3</v>
      </c>
      <c r="I28" s="15">
        <v>1</v>
      </c>
      <c r="J28" s="15">
        <v>12</v>
      </c>
      <c r="L28" s="12"/>
      <c r="M28" s="85"/>
      <c r="N28" s="85"/>
      <c r="O28" s="85"/>
      <c r="P28" s="85"/>
      <c r="Q28" s="85"/>
      <c r="R28" s="85"/>
      <c r="S28" s="85"/>
      <c r="T28" s="85"/>
    </row>
    <row r="29" spans="1:20" ht="15.2" customHeight="1">
      <c r="A29" s="14" t="s">
        <v>13</v>
      </c>
      <c r="B29" s="16">
        <v>14</v>
      </c>
      <c r="C29" s="16">
        <v>14</v>
      </c>
      <c r="D29" s="17">
        <v>3</v>
      </c>
      <c r="E29" s="17">
        <v>3</v>
      </c>
      <c r="F29" s="17">
        <v>2</v>
      </c>
      <c r="G29" s="15"/>
      <c r="H29" s="15">
        <v>3</v>
      </c>
      <c r="I29" s="15">
        <v>1</v>
      </c>
      <c r="J29" s="15">
        <v>12</v>
      </c>
      <c r="L29" s="12"/>
      <c r="M29" s="85"/>
      <c r="N29" s="85"/>
      <c r="O29" s="85"/>
      <c r="P29" s="85"/>
      <c r="Q29" s="85"/>
      <c r="R29" s="85"/>
      <c r="S29" s="85"/>
      <c r="T29" s="85"/>
    </row>
    <row r="30" spans="1:20" ht="17.25" customHeight="1">
      <c r="A30" s="14" t="s">
        <v>14</v>
      </c>
      <c r="B30" s="16">
        <v>14</v>
      </c>
      <c r="C30" s="16">
        <v>12</v>
      </c>
      <c r="D30" s="17">
        <v>3</v>
      </c>
      <c r="E30" s="17">
        <v>5</v>
      </c>
      <c r="F30" s="17">
        <v>2</v>
      </c>
      <c r="G30" s="15"/>
      <c r="H30" s="15">
        <v>3</v>
      </c>
      <c r="I30" s="15">
        <v>1</v>
      </c>
      <c r="J30" s="15">
        <v>14</v>
      </c>
      <c r="L30" s="12"/>
      <c r="M30" s="85"/>
      <c r="N30" s="85"/>
      <c r="O30" s="85"/>
      <c r="P30" s="85"/>
      <c r="Q30" s="85"/>
      <c r="R30" s="85"/>
      <c r="S30" s="85"/>
      <c r="T30" s="85"/>
    </row>
    <row r="31" spans="1:20" ht="5.0999999999999996" customHeight="1">
      <c r="A31" s="107"/>
      <c r="B31" s="107"/>
      <c r="C31" s="107"/>
      <c r="D31" s="107"/>
      <c r="E31" s="107"/>
      <c r="F31" s="107"/>
      <c r="G31" s="107"/>
      <c r="H31" s="107"/>
      <c r="I31" s="107"/>
      <c r="J31" s="107"/>
      <c r="K31" s="107"/>
      <c r="L31" s="107"/>
      <c r="M31" s="107"/>
      <c r="N31" s="107"/>
      <c r="O31" s="107"/>
      <c r="P31" s="107"/>
      <c r="Q31" s="107"/>
      <c r="R31" s="107"/>
      <c r="S31" s="107"/>
      <c r="T31" s="107"/>
    </row>
    <row r="32" spans="1:20" ht="8.25" customHeight="1">
      <c r="A32" s="107"/>
      <c r="B32" s="107"/>
      <c r="C32" s="107"/>
      <c r="D32" s="107"/>
      <c r="E32" s="107"/>
      <c r="F32" s="107"/>
      <c r="G32" s="107"/>
      <c r="H32" s="107"/>
      <c r="I32" s="107"/>
      <c r="J32" s="107"/>
      <c r="K32" s="107"/>
      <c r="L32" s="107"/>
      <c r="M32" s="107"/>
      <c r="N32" s="107"/>
      <c r="O32" s="107"/>
      <c r="P32" s="107"/>
      <c r="Q32" s="107"/>
      <c r="R32" s="107"/>
      <c r="S32" s="107"/>
      <c r="T32" s="107"/>
    </row>
    <row r="33" spans="1:20" ht="18.75" customHeight="1">
      <c r="A33" s="275"/>
      <c r="B33" s="275"/>
      <c r="C33" s="275"/>
      <c r="D33" s="275"/>
      <c r="E33" s="275"/>
      <c r="F33" s="275"/>
      <c r="G33" s="20"/>
      <c r="H33" s="20"/>
      <c r="I33" s="20"/>
      <c r="J33" s="20"/>
      <c r="K33" s="20"/>
      <c r="L33" s="20"/>
      <c r="N33" s="21"/>
      <c r="O33" s="21" t="s">
        <v>32</v>
      </c>
      <c r="P33" s="21" t="s">
        <v>33</v>
      </c>
      <c r="Q33" s="21" t="s">
        <v>34</v>
      </c>
      <c r="R33" s="21" t="s">
        <v>35</v>
      </c>
      <c r="S33" s="21" t="s">
        <v>51</v>
      </c>
      <c r="T33" s="21"/>
    </row>
    <row r="34" spans="1:20" ht="11.25" customHeight="1">
      <c r="A34" s="108" t="s">
        <v>278</v>
      </c>
      <c r="B34" s="108"/>
      <c r="C34" s="108"/>
      <c r="D34" s="108"/>
      <c r="E34" s="108"/>
      <c r="F34" s="108"/>
      <c r="G34" s="108"/>
      <c r="H34" s="108"/>
      <c r="I34" s="108"/>
      <c r="J34" s="108"/>
      <c r="K34" s="108"/>
      <c r="L34" s="108"/>
      <c r="M34" s="108"/>
      <c r="N34" s="108"/>
      <c r="O34" s="108"/>
      <c r="P34" s="108"/>
      <c r="Q34" s="108"/>
      <c r="R34" s="108"/>
      <c r="S34" s="108"/>
      <c r="T34" s="108"/>
    </row>
    <row r="35" spans="1:20" ht="11.25" hidden="1" customHeight="1">
      <c r="M35" s="22"/>
      <c r="N35" s="22"/>
      <c r="O35" s="5" t="s">
        <v>32</v>
      </c>
      <c r="P35" s="5" t="s">
        <v>33</v>
      </c>
      <c r="Q35" s="5" t="s">
        <v>34</v>
      </c>
      <c r="R35" s="5" t="s">
        <v>35</v>
      </c>
      <c r="S35" s="5" t="s">
        <v>51</v>
      </c>
    </row>
    <row r="36" spans="1:20" ht="17.25" customHeight="1">
      <c r="A36" s="215" t="s">
        <v>38</v>
      </c>
      <c r="B36" s="215"/>
      <c r="C36" s="215"/>
      <c r="D36" s="215"/>
      <c r="E36" s="215"/>
      <c r="F36" s="215"/>
      <c r="G36" s="215"/>
      <c r="H36" s="215"/>
      <c r="I36" s="215"/>
      <c r="J36" s="215"/>
      <c r="K36" s="215"/>
      <c r="L36" s="215"/>
      <c r="M36" s="215"/>
      <c r="N36" s="215"/>
      <c r="O36" s="215"/>
      <c r="P36" s="215"/>
      <c r="Q36" s="215"/>
      <c r="R36" s="215"/>
      <c r="S36" s="215"/>
      <c r="T36" s="215"/>
    </row>
    <row r="37" spans="1:20" ht="25.5" customHeight="1">
      <c r="A37" s="215" t="s">
        <v>22</v>
      </c>
      <c r="B37" s="215" t="s">
        <v>21</v>
      </c>
      <c r="C37" s="215"/>
      <c r="D37" s="215"/>
      <c r="E37" s="215"/>
      <c r="F37" s="215"/>
      <c r="G37" s="215"/>
      <c r="H37" s="215"/>
      <c r="I37" s="215"/>
      <c r="J37" s="256" t="s">
        <v>36</v>
      </c>
      <c r="K37" s="256" t="s">
        <v>19</v>
      </c>
      <c r="L37" s="256"/>
      <c r="M37" s="256"/>
      <c r="N37" s="256" t="s">
        <v>37</v>
      </c>
      <c r="O37" s="267"/>
      <c r="P37" s="267"/>
      <c r="Q37" s="256" t="s">
        <v>18</v>
      </c>
      <c r="R37" s="256"/>
      <c r="S37" s="256"/>
      <c r="T37" s="256" t="s">
        <v>17</v>
      </c>
    </row>
    <row r="38" spans="1:20" ht="13.5" customHeight="1">
      <c r="A38" s="215"/>
      <c r="B38" s="215"/>
      <c r="C38" s="215"/>
      <c r="D38" s="215"/>
      <c r="E38" s="215"/>
      <c r="F38" s="215"/>
      <c r="G38" s="215"/>
      <c r="H38" s="215"/>
      <c r="I38" s="215"/>
      <c r="J38" s="256"/>
      <c r="K38" s="24" t="s">
        <v>23</v>
      </c>
      <c r="L38" s="24" t="s">
        <v>24</v>
      </c>
      <c r="M38" s="24" t="s">
        <v>25</v>
      </c>
      <c r="N38" s="24" t="s">
        <v>29</v>
      </c>
      <c r="O38" s="24" t="s">
        <v>5</v>
      </c>
      <c r="P38" s="24" t="s">
        <v>26</v>
      </c>
      <c r="Q38" s="24" t="s">
        <v>27</v>
      </c>
      <c r="R38" s="24" t="s">
        <v>23</v>
      </c>
      <c r="S38" s="24" t="s">
        <v>28</v>
      </c>
      <c r="T38" s="256"/>
    </row>
    <row r="39" spans="1:20" ht="13.5" customHeight="1">
      <c r="A39" s="23"/>
      <c r="B39" s="215" t="s">
        <v>72</v>
      </c>
      <c r="C39" s="215"/>
      <c r="D39" s="215"/>
      <c r="E39" s="215"/>
      <c r="F39" s="215"/>
      <c r="G39" s="215"/>
      <c r="H39" s="215"/>
      <c r="I39" s="215"/>
      <c r="J39" s="24"/>
      <c r="K39" s="24"/>
      <c r="L39" s="24"/>
      <c r="M39" s="25"/>
      <c r="N39" s="26"/>
      <c r="O39" s="27"/>
      <c r="P39" s="27"/>
      <c r="Q39" s="28"/>
      <c r="R39" s="25"/>
      <c r="S39" s="29"/>
      <c r="T39" s="30"/>
    </row>
    <row r="40" spans="1:20">
      <c r="A40" s="31" t="s">
        <v>73</v>
      </c>
      <c r="B40" s="122" t="s">
        <v>80</v>
      </c>
      <c r="C40" s="122"/>
      <c r="D40" s="122"/>
      <c r="E40" s="122"/>
      <c r="F40" s="122"/>
      <c r="G40" s="122"/>
      <c r="H40" s="122"/>
      <c r="I40" s="122"/>
      <c r="J40" s="32">
        <v>5</v>
      </c>
      <c r="K40" s="32">
        <v>3</v>
      </c>
      <c r="L40" s="32">
        <v>2</v>
      </c>
      <c r="M40" s="32">
        <v>2</v>
      </c>
      <c r="N40" s="33">
        <f t="shared" ref="N40:N46" si="0">K40+L40+M40</f>
        <v>7</v>
      </c>
      <c r="O40" s="27">
        <f t="shared" ref="O40:O46" si="1">P40-N40</f>
        <v>2</v>
      </c>
      <c r="P40" s="27">
        <f t="shared" ref="P40:P45" si="2">ROUND(PRODUCT(J40,25)/14,0)</f>
        <v>9</v>
      </c>
      <c r="Q40" s="28" t="s">
        <v>27</v>
      </c>
      <c r="R40" s="25"/>
      <c r="S40" s="29"/>
      <c r="T40" s="25" t="s">
        <v>34</v>
      </c>
    </row>
    <row r="41" spans="1:20">
      <c r="A41" s="31" t="s">
        <v>74</v>
      </c>
      <c r="B41" s="122" t="s">
        <v>149</v>
      </c>
      <c r="C41" s="122"/>
      <c r="D41" s="122"/>
      <c r="E41" s="122"/>
      <c r="F41" s="122"/>
      <c r="G41" s="122"/>
      <c r="H41" s="122"/>
      <c r="I41" s="122"/>
      <c r="J41" s="32">
        <v>3</v>
      </c>
      <c r="K41" s="32">
        <v>1</v>
      </c>
      <c r="L41" s="32">
        <v>1</v>
      </c>
      <c r="M41" s="32">
        <v>0</v>
      </c>
      <c r="N41" s="33">
        <f t="shared" si="0"/>
        <v>2</v>
      </c>
      <c r="O41" s="27">
        <f t="shared" si="1"/>
        <v>3</v>
      </c>
      <c r="P41" s="27">
        <f t="shared" si="2"/>
        <v>5</v>
      </c>
      <c r="Q41" s="28" t="s">
        <v>27</v>
      </c>
      <c r="R41" s="25"/>
      <c r="S41" s="29"/>
      <c r="T41" s="25" t="s">
        <v>34</v>
      </c>
    </row>
    <row r="42" spans="1:20">
      <c r="A42" s="31" t="s">
        <v>75</v>
      </c>
      <c r="B42" s="3" t="s">
        <v>150</v>
      </c>
      <c r="C42" s="3"/>
      <c r="D42" s="3"/>
      <c r="E42" s="3"/>
      <c r="F42" s="3"/>
      <c r="G42" s="3"/>
      <c r="H42" s="3"/>
      <c r="I42" s="3"/>
      <c r="J42" s="32">
        <v>4</v>
      </c>
      <c r="K42" s="32">
        <v>3</v>
      </c>
      <c r="L42" s="32">
        <v>1</v>
      </c>
      <c r="M42" s="32">
        <v>0</v>
      </c>
      <c r="N42" s="33">
        <f t="shared" si="0"/>
        <v>4</v>
      </c>
      <c r="O42" s="27">
        <f t="shared" si="1"/>
        <v>3</v>
      </c>
      <c r="P42" s="27">
        <f t="shared" si="2"/>
        <v>7</v>
      </c>
      <c r="Q42" s="28" t="s">
        <v>27</v>
      </c>
      <c r="R42" s="25"/>
      <c r="S42" s="29"/>
      <c r="T42" s="25" t="s">
        <v>34</v>
      </c>
    </row>
    <row r="43" spans="1:20">
      <c r="A43" s="31" t="s">
        <v>76</v>
      </c>
      <c r="B43" s="3" t="s">
        <v>78</v>
      </c>
      <c r="C43" s="3"/>
      <c r="D43" s="3"/>
      <c r="E43" s="3"/>
      <c r="F43" s="3"/>
      <c r="G43" s="3"/>
      <c r="H43" s="3"/>
      <c r="I43" s="3"/>
      <c r="J43" s="32">
        <v>4</v>
      </c>
      <c r="K43" s="32">
        <v>2</v>
      </c>
      <c r="L43" s="32">
        <v>1</v>
      </c>
      <c r="M43" s="32">
        <v>0</v>
      </c>
      <c r="N43" s="33">
        <f t="shared" si="0"/>
        <v>3</v>
      </c>
      <c r="O43" s="27">
        <f t="shared" si="1"/>
        <v>4</v>
      </c>
      <c r="P43" s="27">
        <f t="shared" si="2"/>
        <v>7</v>
      </c>
      <c r="Q43" s="28" t="s">
        <v>27</v>
      </c>
      <c r="R43" s="25"/>
      <c r="S43" s="29"/>
      <c r="T43" s="25" t="s">
        <v>32</v>
      </c>
    </row>
    <row r="44" spans="1:20">
      <c r="A44" s="34" t="s">
        <v>77</v>
      </c>
      <c r="B44" s="122" t="s">
        <v>67</v>
      </c>
      <c r="C44" s="122"/>
      <c r="D44" s="122"/>
      <c r="E44" s="122"/>
      <c r="F44" s="122"/>
      <c r="G44" s="122"/>
      <c r="H44" s="122"/>
      <c r="I44" s="122"/>
      <c r="J44" s="32">
        <v>3</v>
      </c>
      <c r="K44" s="32">
        <v>0</v>
      </c>
      <c r="L44" s="32">
        <v>0</v>
      </c>
      <c r="M44" s="32">
        <v>1</v>
      </c>
      <c r="N44" s="33">
        <f t="shared" si="0"/>
        <v>1</v>
      </c>
      <c r="O44" s="27">
        <f t="shared" si="1"/>
        <v>4</v>
      </c>
      <c r="P44" s="27">
        <f t="shared" si="2"/>
        <v>5</v>
      </c>
      <c r="Q44" s="28"/>
      <c r="R44" s="25"/>
      <c r="S44" s="29" t="s">
        <v>28</v>
      </c>
      <c r="T44" s="25" t="s">
        <v>35</v>
      </c>
    </row>
    <row r="45" spans="1:20">
      <c r="A45" s="31" t="s">
        <v>79</v>
      </c>
      <c r="B45" s="122" t="s">
        <v>144</v>
      </c>
      <c r="C45" s="122"/>
      <c r="D45" s="122"/>
      <c r="E45" s="122"/>
      <c r="F45" s="122"/>
      <c r="G45" s="122"/>
      <c r="H45" s="122"/>
      <c r="I45" s="122"/>
      <c r="J45" s="35">
        <v>3</v>
      </c>
      <c r="K45" s="35">
        <v>0</v>
      </c>
      <c r="L45" s="35">
        <v>0</v>
      </c>
      <c r="M45" s="35">
        <v>2</v>
      </c>
      <c r="N45" s="33">
        <f t="shared" si="0"/>
        <v>2</v>
      </c>
      <c r="O45" s="27">
        <f t="shared" si="1"/>
        <v>3</v>
      </c>
      <c r="P45" s="27">
        <f t="shared" si="2"/>
        <v>5</v>
      </c>
      <c r="Q45" s="28" t="s">
        <v>27</v>
      </c>
      <c r="R45" s="25"/>
      <c r="S45" s="29"/>
      <c r="T45" s="25" t="s">
        <v>35</v>
      </c>
    </row>
    <row r="46" spans="1:20">
      <c r="A46" s="34" t="s">
        <v>66</v>
      </c>
      <c r="B46" s="122" t="s">
        <v>143</v>
      </c>
      <c r="C46" s="122"/>
      <c r="D46" s="122"/>
      <c r="E46" s="122"/>
      <c r="F46" s="122"/>
      <c r="G46" s="122"/>
      <c r="H46" s="122"/>
      <c r="I46" s="122"/>
      <c r="J46" s="32">
        <v>0</v>
      </c>
      <c r="K46" s="32">
        <v>0</v>
      </c>
      <c r="L46" s="32">
        <v>0</v>
      </c>
      <c r="M46" s="32">
        <v>2</v>
      </c>
      <c r="N46" s="33">
        <f t="shared" si="0"/>
        <v>2</v>
      </c>
      <c r="O46" s="27">
        <f t="shared" si="1"/>
        <v>0</v>
      </c>
      <c r="P46" s="27">
        <v>2</v>
      </c>
      <c r="Q46" s="28"/>
      <c r="R46" s="25"/>
      <c r="S46" s="29" t="s">
        <v>28</v>
      </c>
      <c r="T46" s="25" t="s">
        <v>35</v>
      </c>
    </row>
    <row r="47" spans="1:20" ht="12.75" customHeight="1">
      <c r="A47" s="36"/>
      <c r="B47" s="200" t="s">
        <v>274</v>
      </c>
      <c r="C47" s="200"/>
      <c r="D47" s="200"/>
      <c r="E47" s="200"/>
      <c r="F47" s="200"/>
      <c r="G47" s="200"/>
      <c r="H47" s="200"/>
      <c r="I47" s="276"/>
      <c r="J47" s="37"/>
      <c r="K47" s="37"/>
      <c r="L47" s="37"/>
      <c r="M47" s="37"/>
      <c r="N47" s="33"/>
      <c r="O47" s="27"/>
      <c r="P47" s="27"/>
      <c r="Q47" s="28"/>
      <c r="R47" s="25"/>
      <c r="S47" s="29"/>
      <c r="T47" s="25"/>
    </row>
    <row r="48" spans="1:20">
      <c r="A48" s="38" t="s">
        <v>162</v>
      </c>
      <c r="B48" s="121" t="s">
        <v>161</v>
      </c>
      <c r="C48" s="122"/>
      <c r="D48" s="122"/>
      <c r="E48" s="122"/>
      <c r="F48" s="122"/>
      <c r="G48" s="122"/>
      <c r="H48" s="122"/>
      <c r="I48" s="123"/>
      <c r="J48" s="39">
        <v>4</v>
      </c>
      <c r="K48" s="39">
        <v>2</v>
      </c>
      <c r="L48" s="39">
        <v>1</v>
      </c>
      <c r="M48" s="39">
        <v>0</v>
      </c>
      <c r="N48" s="33">
        <f>K48+L48+M48</f>
        <v>3</v>
      </c>
      <c r="O48" s="27">
        <f>P48-N48</f>
        <v>4</v>
      </c>
      <c r="P48" s="27">
        <f>ROUND(PRODUCT(J48,25)/14,0)</f>
        <v>7</v>
      </c>
      <c r="Q48" s="28" t="s">
        <v>27</v>
      </c>
      <c r="R48" s="25"/>
      <c r="S48" s="29"/>
      <c r="T48" s="25" t="s">
        <v>34</v>
      </c>
    </row>
    <row r="49" spans="1:20">
      <c r="A49" s="38" t="s">
        <v>164</v>
      </c>
      <c r="B49" s="121" t="s">
        <v>163</v>
      </c>
      <c r="C49" s="122"/>
      <c r="D49" s="122"/>
      <c r="E49" s="122"/>
      <c r="F49" s="122"/>
      <c r="G49" s="122"/>
      <c r="H49" s="122"/>
      <c r="I49" s="123"/>
      <c r="J49" s="39">
        <v>4</v>
      </c>
      <c r="K49" s="39">
        <v>2</v>
      </c>
      <c r="L49" s="39">
        <v>0</v>
      </c>
      <c r="M49" s="39">
        <v>0</v>
      </c>
      <c r="N49" s="33">
        <f>K49+L49+M49</f>
        <v>2</v>
      </c>
      <c r="O49" s="27">
        <f>P49-N49</f>
        <v>5</v>
      </c>
      <c r="P49" s="27">
        <f>ROUND(PRODUCT(J49,25)/14,0)</f>
        <v>7</v>
      </c>
      <c r="Q49" s="28" t="s">
        <v>27</v>
      </c>
      <c r="R49" s="25"/>
      <c r="S49" s="29"/>
      <c r="T49" s="25" t="s">
        <v>34</v>
      </c>
    </row>
    <row r="50" spans="1:20">
      <c r="A50" s="38" t="s">
        <v>165</v>
      </c>
      <c r="B50" s="121" t="s">
        <v>168</v>
      </c>
      <c r="C50" s="122"/>
      <c r="D50" s="122"/>
      <c r="E50" s="122"/>
      <c r="F50" s="122"/>
      <c r="G50" s="122"/>
      <c r="H50" s="122"/>
      <c r="I50" s="123"/>
      <c r="J50" s="25">
        <v>3</v>
      </c>
      <c r="K50" s="25">
        <v>1</v>
      </c>
      <c r="L50" s="25">
        <v>1</v>
      </c>
      <c r="M50" s="25">
        <v>0</v>
      </c>
      <c r="N50" s="33">
        <f>K50+L50+M50</f>
        <v>2</v>
      </c>
      <c r="O50" s="27">
        <f>P50-N50</f>
        <v>3</v>
      </c>
      <c r="P50" s="27">
        <f>ROUND(PRODUCT(J50,25)/14,0)</f>
        <v>5</v>
      </c>
      <c r="Q50" s="28"/>
      <c r="R50" s="25" t="s">
        <v>23</v>
      </c>
      <c r="S50" s="29"/>
      <c r="T50" s="25" t="s">
        <v>34</v>
      </c>
    </row>
    <row r="51" spans="1:20">
      <c r="A51" s="40" t="s">
        <v>20</v>
      </c>
      <c r="B51" s="197"/>
      <c r="C51" s="198"/>
      <c r="D51" s="198"/>
      <c r="E51" s="198"/>
      <c r="F51" s="198"/>
      <c r="G51" s="198"/>
      <c r="H51" s="198"/>
      <c r="I51" s="199"/>
      <c r="J51" s="41">
        <f>SUM(J40:J50)-J45</f>
        <v>30</v>
      </c>
      <c r="K51" s="41">
        <f t="shared" ref="K51:P51" si="3">SUM(K40:K50)-K45</f>
        <v>14</v>
      </c>
      <c r="L51" s="41">
        <f t="shared" si="3"/>
        <v>7</v>
      </c>
      <c r="M51" s="41">
        <f t="shared" si="3"/>
        <v>5</v>
      </c>
      <c r="N51" s="41">
        <f t="shared" si="3"/>
        <v>26</v>
      </c>
      <c r="O51" s="41">
        <f t="shared" si="3"/>
        <v>28</v>
      </c>
      <c r="P51" s="41">
        <f t="shared" si="3"/>
        <v>54</v>
      </c>
      <c r="Q51" s="41">
        <f>COUNTIF(Q40:Q50,"E")-1</f>
        <v>6</v>
      </c>
      <c r="R51" s="40">
        <f>COUNTIF(R40:R50,"C")</f>
        <v>1</v>
      </c>
      <c r="S51" s="40">
        <f>COUNTIF(S40:S50,"VP")</f>
        <v>2</v>
      </c>
      <c r="T51" s="25">
        <f>COUNTA(T40:T50)</f>
        <v>10</v>
      </c>
    </row>
    <row r="52" spans="1:20" ht="4.5" customHeight="1">
      <c r="M52" s="22"/>
      <c r="N52" s="22"/>
      <c r="O52" s="22"/>
      <c r="P52" s="22"/>
      <c r="Q52" s="22"/>
      <c r="R52" s="22"/>
      <c r="S52" s="22"/>
      <c r="T52" s="22"/>
    </row>
    <row r="53" spans="1:20" ht="16.5" customHeight="1">
      <c r="A53" s="215" t="s">
        <v>39</v>
      </c>
      <c r="B53" s="215"/>
      <c r="C53" s="215"/>
      <c r="D53" s="215"/>
      <c r="E53" s="215"/>
      <c r="F53" s="215"/>
      <c r="G53" s="215"/>
      <c r="H53" s="215"/>
      <c r="I53" s="215"/>
      <c r="J53" s="215"/>
      <c r="K53" s="215"/>
      <c r="L53" s="215"/>
      <c r="M53" s="215"/>
      <c r="N53" s="215"/>
      <c r="O53" s="215"/>
      <c r="P53" s="215"/>
      <c r="Q53" s="215"/>
      <c r="R53" s="215"/>
      <c r="S53" s="215"/>
      <c r="T53" s="215"/>
    </row>
    <row r="54" spans="1:20" ht="26.25" customHeight="1">
      <c r="A54" s="216" t="s">
        <v>22</v>
      </c>
      <c r="B54" s="183" t="s">
        <v>21</v>
      </c>
      <c r="C54" s="184"/>
      <c r="D54" s="184"/>
      <c r="E54" s="184"/>
      <c r="F54" s="184"/>
      <c r="G54" s="184"/>
      <c r="H54" s="184"/>
      <c r="I54" s="185"/>
      <c r="J54" s="218" t="s">
        <v>36</v>
      </c>
      <c r="K54" s="201" t="s">
        <v>19</v>
      </c>
      <c r="L54" s="202"/>
      <c r="M54" s="203"/>
      <c r="N54" s="201" t="s">
        <v>37</v>
      </c>
      <c r="O54" s="204"/>
      <c r="P54" s="205"/>
      <c r="Q54" s="201" t="s">
        <v>18</v>
      </c>
      <c r="R54" s="202"/>
      <c r="S54" s="203"/>
      <c r="T54" s="213" t="s">
        <v>17</v>
      </c>
    </row>
    <row r="55" spans="1:20" ht="12.75" customHeight="1">
      <c r="A55" s="217"/>
      <c r="B55" s="186"/>
      <c r="C55" s="187"/>
      <c r="D55" s="187"/>
      <c r="E55" s="187"/>
      <c r="F55" s="187"/>
      <c r="G55" s="187"/>
      <c r="H55" s="187"/>
      <c r="I55" s="188"/>
      <c r="J55" s="214"/>
      <c r="K55" s="24" t="s">
        <v>23</v>
      </c>
      <c r="L55" s="24" t="s">
        <v>24</v>
      </c>
      <c r="M55" s="24" t="s">
        <v>25</v>
      </c>
      <c r="N55" s="24" t="s">
        <v>29</v>
      </c>
      <c r="O55" s="24" t="s">
        <v>5</v>
      </c>
      <c r="P55" s="24" t="s">
        <v>26</v>
      </c>
      <c r="Q55" s="24" t="s">
        <v>27</v>
      </c>
      <c r="R55" s="24" t="s">
        <v>23</v>
      </c>
      <c r="S55" s="24" t="s">
        <v>28</v>
      </c>
      <c r="T55" s="214"/>
    </row>
    <row r="56" spans="1:20" ht="12.75" customHeight="1">
      <c r="A56" s="44"/>
      <c r="B56" s="247" t="s">
        <v>72</v>
      </c>
      <c r="C56" s="248"/>
      <c r="D56" s="248"/>
      <c r="E56" s="248"/>
      <c r="F56" s="248"/>
      <c r="G56" s="248"/>
      <c r="H56" s="248"/>
      <c r="I56" s="249"/>
      <c r="J56" s="13"/>
      <c r="K56" s="11"/>
      <c r="L56" s="11"/>
      <c r="M56" s="11"/>
      <c r="N56" s="24"/>
      <c r="O56" s="24"/>
      <c r="P56" s="24"/>
      <c r="Q56" s="24"/>
      <c r="R56" s="24"/>
      <c r="S56" s="24"/>
      <c r="T56" s="43"/>
    </row>
    <row r="57" spans="1:20">
      <c r="A57" s="31" t="s">
        <v>81</v>
      </c>
      <c r="B57" s="122" t="s">
        <v>93</v>
      </c>
      <c r="C57" s="122"/>
      <c r="D57" s="122"/>
      <c r="E57" s="122"/>
      <c r="F57" s="122"/>
      <c r="G57" s="122"/>
      <c r="H57" s="122"/>
      <c r="I57" s="122"/>
      <c r="J57" s="45">
        <v>6</v>
      </c>
      <c r="K57" s="32">
        <v>4</v>
      </c>
      <c r="L57" s="32">
        <v>2</v>
      </c>
      <c r="M57" s="32">
        <v>0</v>
      </c>
      <c r="N57" s="33">
        <f>K57+L57+M57</f>
        <v>6</v>
      </c>
      <c r="O57" s="27">
        <f>P57-N57</f>
        <v>5</v>
      </c>
      <c r="P57" s="27">
        <f>ROUND(PRODUCT(J57,25)/14,0)</f>
        <v>11</v>
      </c>
      <c r="Q57" s="28" t="s">
        <v>27</v>
      </c>
      <c r="R57" s="25"/>
      <c r="S57" s="29"/>
      <c r="T57" s="25" t="s">
        <v>34</v>
      </c>
    </row>
    <row r="58" spans="1:20">
      <c r="A58" s="31" t="s">
        <v>82</v>
      </c>
      <c r="B58" s="122" t="s">
        <v>151</v>
      </c>
      <c r="C58" s="122"/>
      <c r="D58" s="122"/>
      <c r="E58" s="122"/>
      <c r="F58" s="122"/>
      <c r="G58" s="122"/>
      <c r="H58" s="122"/>
      <c r="I58" s="122"/>
      <c r="J58" s="45">
        <v>6</v>
      </c>
      <c r="K58" s="32">
        <v>4</v>
      </c>
      <c r="L58" s="32">
        <v>3</v>
      </c>
      <c r="M58" s="32">
        <v>0</v>
      </c>
      <c r="N58" s="33">
        <f t="shared" ref="N58:N66" si="4">K58+L58+M58</f>
        <v>7</v>
      </c>
      <c r="O58" s="27">
        <f t="shared" ref="O58:O66" si="5">P58-N58</f>
        <v>4</v>
      </c>
      <c r="P58" s="27">
        <f t="shared" ref="P58:P66" si="6">ROUND(PRODUCT(J58,25)/14,0)</f>
        <v>11</v>
      </c>
      <c r="Q58" s="28" t="s">
        <v>27</v>
      </c>
      <c r="R58" s="25"/>
      <c r="S58" s="29"/>
      <c r="T58" s="25" t="s">
        <v>34</v>
      </c>
    </row>
    <row r="59" spans="1:20">
      <c r="A59" s="34" t="s">
        <v>83</v>
      </c>
      <c r="B59" s="122" t="s">
        <v>152</v>
      </c>
      <c r="C59" s="122"/>
      <c r="D59" s="122"/>
      <c r="E59" s="122"/>
      <c r="F59" s="122"/>
      <c r="G59" s="122"/>
      <c r="H59" s="122"/>
      <c r="I59" s="122"/>
      <c r="J59" s="45">
        <v>3</v>
      </c>
      <c r="K59" s="32">
        <v>1</v>
      </c>
      <c r="L59" s="32">
        <v>1</v>
      </c>
      <c r="M59" s="32">
        <v>0</v>
      </c>
      <c r="N59" s="33">
        <f t="shared" si="4"/>
        <v>2</v>
      </c>
      <c r="O59" s="27">
        <f t="shared" si="5"/>
        <v>3</v>
      </c>
      <c r="P59" s="27">
        <f t="shared" si="6"/>
        <v>5</v>
      </c>
      <c r="Q59" s="28"/>
      <c r="R59" s="25" t="s">
        <v>23</v>
      </c>
      <c r="S59" s="29"/>
      <c r="T59" s="25" t="s">
        <v>35</v>
      </c>
    </row>
    <row r="60" spans="1:20">
      <c r="A60" s="34" t="s">
        <v>84</v>
      </c>
      <c r="B60" s="3" t="s">
        <v>153</v>
      </c>
      <c r="C60" s="3"/>
      <c r="D60" s="3"/>
      <c r="E60" s="3"/>
      <c r="F60" s="3"/>
      <c r="G60" s="3"/>
      <c r="H60" s="3"/>
      <c r="I60" s="3"/>
      <c r="J60" s="45">
        <v>4</v>
      </c>
      <c r="K60" s="32">
        <v>2</v>
      </c>
      <c r="L60" s="32">
        <v>1</v>
      </c>
      <c r="M60" s="32">
        <v>0</v>
      </c>
      <c r="N60" s="33">
        <f>K60+L60+M60</f>
        <v>3</v>
      </c>
      <c r="O60" s="27">
        <f>P60-N60</f>
        <v>4</v>
      </c>
      <c r="P60" s="27">
        <f>ROUND(PRODUCT(J60,25)/14,0)</f>
        <v>7</v>
      </c>
      <c r="Q60" s="28" t="s">
        <v>27</v>
      </c>
      <c r="R60" s="25"/>
      <c r="S60" s="29"/>
      <c r="T60" s="25" t="s">
        <v>32</v>
      </c>
    </row>
    <row r="61" spans="1:20">
      <c r="A61" s="34" t="s">
        <v>85</v>
      </c>
      <c r="B61" s="122" t="s">
        <v>145</v>
      </c>
      <c r="C61" s="122"/>
      <c r="D61" s="122"/>
      <c r="E61" s="122"/>
      <c r="F61" s="122"/>
      <c r="G61" s="122"/>
      <c r="H61" s="122"/>
      <c r="I61" s="122"/>
      <c r="J61" s="45">
        <v>3</v>
      </c>
      <c r="K61" s="32">
        <v>0</v>
      </c>
      <c r="L61" s="32">
        <v>0</v>
      </c>
      <c r="M61" s="32">
        <v>2</v>
      </c>
      <c r="N61" s="33">
        <f t="shared" si="4"/>
        <v>2</v>
      </c>
      <c r="O61" s="27">
        <f t="shared" si="5"/>
        <v>3</v>
      </c>
      <c r="P61" s="27">
        <f t="shared" si="6"/>
        <v>5</v>
      </c>
      <c r="Q61" s="28" t="s">
        <v>27</v>
      </c>
      <c r="R61" s="25"/>
      <c r="S61" s="29"/>
      <c r="T61" s="25" t="s">
        <v>35</v>
      </c>
    </row>
    <row r="62" spans="1:20">
      <c r="A62" s="34" t="s">
        <v>68</v>
      </c>
      <c r="B62" s="122" t="s">
        <v>146</v>
      </c>
      <c r="C62" s="122"/>
      <c r="D62" s="122"/>
      <c r="E62" s="122"/>
      <c r="F62" s="122"/>
      <c r="G62" s="122"/>
      <c r="H62" s="122"/>
      <c r="I62" s="122"/>
      <c r="J62" s="45">
        <v>0</v>
      </c>
      <c r="K62" s="32">
        <v>0</v>
      </c>
      <c r="L62" s="32">
        <v>0</v>
      </c>
      <c r="M62" s="32">
        <v>2</v>
      </c>
      <c r="N62" s="33">
        <f t="shared" si="4"/>
        <v>2</v>
      </c>
      <c r="O62" s="27">
        <f>P62-N62</f>
        <v>0</v>
      </c>
      <c r="P62" s="27">
        <v>2</v>
      </c>
      <c r="Q62" s="28"/>
      <c r="R62" s="25"/>
      <c r="S62" s="29" t="s">
        <v>28</v>
      </c>
      <c r="T62" s="25" t="s">
        <v>35</v>
      </c>
    </row>
    <row r="63" spans="1:20">
      <c r="A63" s="46"/>
      <c r="B63" s="200" t="s">
        <v>274</v>
      </c>
      <c r="C63" s="200"/>
      <c r="D63" s="200"/>
      <c r="E63" s="200"/>
      <c r="F63" s="200"/>
      <c r="G63" s="200"/>
      <c r="H63" s="200"/>
      <c r="I63" s="200"/>
      <c r="J63" s="47"/>
      <c r="K63" s="32"/>
      <c r="L63" s="32"/>
      <c r="M63" s="32"/>
      <c r="N63" s="33"/>
      <c r="O63" s="27"/>
      <c r="P63" s="27"/>
      <c r="Q63" s="28"/>
      <c r="R63" s="25"/>
      <c r="S63" s="29"/>
      <c r="T63" s="25"/>
    </row>
    <row r="64" spans="1:20">
      <c r="A64" s="31" t="s">
        <v>167</v>
      </c>
      <c r="B64" s="122" t="s">
        <v>264</v>
      </c>
      <c r="C64" s="122"/>
      <c r="D64" s="122"/>
      <c r="E64" s="122"/>
      <c r="F64" s="122"/>
      <c r="G64" s="122"/>
      <c r="H64" s="122"/>
      <c r="I64" s="122"/>
      <c r="J64" s="45">
        <v>4</v>
      </c>
      <c r="K64" s="32">
        <v>2</v>
      </c>
      <c r="L64" s="32">
        <v>1</v>
      </c>
      <c r="M64" s="32">
        <v>0</v>
      </c>
      <c r="N64" s="33">
        <f t="shared" si="4"/>
        <v>3</v>
      </c>
      <c r="O64" s="27">
        <f>P64-N64</f>
        <v>4</v>
      </c>
      <c r="P64" s="27">
        <f>ROUND(PRODUCT(J64,25)/14,0)</f>
        <v>7</v>
      </c>
      <c r="Q64" s="28" t="s">
        <v>27</v>
      </c>
      <c r="R64" s="25"/>
      <c r="S64" s="29"/>
      <c r="T64" s="25" t="s">
        <v>34</v>
      </c>
    </row>
    <row r="65" spans="1:20">
      <c r="A65" s="31" t="s">
        <v>169</v>
      </c>
      <c r="B65" s="121" t="s">
        <v>215</v>
      </c>
      <c r="C65" s="122"/>
      <c r="D65" s="122"/>
      <c r="E65" s="122"/>
      <c r="F65" s="122"/>
      <c r="G65" s="122"/>
      <c r="H65" s="122"/>
      <c r="I65" s="123"/>
      <c r="J65" s="45">
        <v>4</v>
      </c>
      <c r="K65" s="32">
        <v>2</v>
      </c>
      <c r="L65" s="32">
        <v>0</v>
      </c>
      <c r="M65" s="32">
        <v>0</v>
      </c>
      <c r="N65" s="33">
        <f>K65+L65+M65</f>
        <v>2</v>
      </c>
      <c r="O65" s="27">
        <f>P65-N65</f>
        <v>5</v>
      </c>
      <c r="P65" s="27">
        <f>ROUND(PRODUCT(J65,25)/14,0)</f>
        <v>7</v>
      </c>
      <c r="Q65" s="28" t="s">
        <v>27</v>
      </c>
      <c r="R65" s="25"/>
      <c r="S65" s="29"/>
      <c r="T65" s="25" t="s">
        <v>32</v>
      </c>
    </row>
    <row r="66" spans="1:20">
      <c r="A66" s="31" t="s">
        <v>171</v>
      </c>
      <c r="B66" s="122" t="s">
        <v>170</v>
      </c>
      <c r="C66" s="122"/>
      <c r="D66" s="122"/>
      <c r="E66" s="122"/>
      <c r="F66" s="122"/>
      <c r="G66" s="122"/>
      <c r="H66" s="122"/>
      <c r="I66" s="122"/>
      <c r="J66" s="45">
        <v>3</v>
      </c>
      <c r="K66" s="32">
        <v>1</v>
      </c>
      <c r="L66" s="32">
        <v>1</v>
      </c>
      <c r="M66" s="32">
        <v>0</v>
      </c>
      <c r="N66" s="33">
        <f t="shared" si="4"/>
        <v>2</v>
      </c>
      <c r="O66" s="27">
        <f t="shared" si="5"/>
        <v>3</v>
      </c>
      <c r="P66" s="27">
        <f t="shared" si="6"/>
        <v>5</v>
      </c>
      <c r="Q66" s="28"/>
      <c r="R66" s="25" t="s">
        <v>23</v>
      </c>
      <c r="S66" s="29"/>
      <c r="T66" s="25" t="s">
        <v>34</v>
      </c>
    </row>
    <row r="67" spans="1:20">
      <c r="A67" s="40" t="s">
        <v>20</v>
      </c>
      <c r="B67" s="197"/>
      <c r="C67" s="198"/>
      <c r="D67" s="198"/>
      <c r="E67" s="198"/>
      <c r="F67" s="198"/>
      <c r="G67" s="198"/>
      <c r="H67" s="198"/>
      <c r="I67" s="199"/>
      <c r="J67" s="40">
        <f>SUM(J57:J66)-J61</f>
        <v>30</v>
      </c>
      <c r="K67" s="40">
        <f t="shared" ref="K67:P67" si="7">SUM(K57:K66)-K61</f>
        <v>16</v>
      </c>
      <c r="L67" s="40">
        <f t="shared" si="7"/>
        <v>9</v>
      </c>
      <c r="M67" s="40">
        <f t="shared" si="7"/>
        <v>2</v>
      </c>
      <c r="N67" s="40">
        <f t="shared" si="7"/>
        <v>27</v>
      </c>
      <c r="O67" s="40">
        <f t="shared" si="7"/>
        <v>28</v>
      </c>
      <c r="P67" s="40">
        <f t="shared" si="7"/>
        <v>55</v>
      </c>
      <c r="Q67" s="41">
        <f>COUNTIF(Q57:Q66,"E")-1</f>
        <v>5</v>
      </c>
      <c r="R67" s="40">
        <f>COUNTIF(R57:R66,"C")</f>
        <v>2</v>
      </c>
      <c r="S67" s="40">
        <f>COUNTIF(S57:S66,"VP")</f>
        <v>1</v>
      </c>
      <c r="T67" s="48">
        <f>COUNTA(T57:T66)</f>
        <v>9</v>
      </c>
    </row>
    <row r="68" spans="1:20" ht="11.25" customHeight="1"/>
    <row r="69" spans="1:20" ht="18" customHeight="1">
      <c r="A69" s="215" t="s">
        <v>40</v>
      </c>
      <c r="B69" s="215"/>
      <c r="C69" s="215"/>
      <c r="D69" s="215"/>
      <c r="E69" s="215"/>
      <c r="F69" s="215"/>
      <c r="G69" s="215"/>
      <c r="H69" s="215"/>
      <c r="I69" s="215"/>
      <c r="J69" s="215"/>
      <c r="K69" s="215"/>
      <c r="L69" s="215"/>
      <c r="M69" s="215"/>
      <c r="N69" s="215"/>
      <c r="O69" s="215"/>
      <c r="P69" s="215"/>
      <c r="Q69" s="215"/>
      <c r="R69" s="215"/>
      <c r="S69" s="215"/>
      <c r="T69" s="215"/>
    </row>
    <row r="70" spans="1:20" ht="25.5" customHeight="1">
      <c r="A70" s="216" t="s">
        <v>22</v>
      </c>
      <c r="B70" s="183" t="s">
        <v>21</v>
      </c>
      <c r="C70" s="184"/>
      <c r="D70" s="184"/>
      <c r="E70" s="184"/>
      <c r="F70" s="184"/>
      <c r="G70" s="184"/>
      <c r="H70" s="184"/>
      <c r="I70" s="185"/>
      <c r="J70" s="218" t="s">
        <v>36</v>
      </c>
      <c r="K70" s="201" t="s">
        <v>19</v>
      </c>
      <c r="L70" s="202"/>
      <c r="M70" s="203"/>
      <c r="N70" s="201" t="s">
        <v>37</v>
      </c>
      <c r="O70" s="204"/>
      <c r="P70" s="205"/>
      <c r="Q70" s="201" t="s">
        <v>18</v>
      </c>
      <c r="R70" s="202"/>
      <c r="S70" s="203"/>
      <c r="T70" s="213" t="s">
        <v>17</v>
      </c>
    </row>
    <row r="71" spans="1:20" ht="16.5" customHeight="1">
      <c r="A71" s="217"/>
      <c r="B71" s="186"/>
      <c r="C71" s="187"/>
      <c r="D71" s="187"/>
      <c r="E71" s="187"/>
      <c r="F71" s="187"/>
      <c r="G71" s="187"/>
      <c r="H71" s="187"/>
      <c r="I71" s="188"/>
      <c r="J71" s="214"/>
      <c r="K71" s="24" t="s">
        <v>23</v>
      </c>
      <c r="L71" s="24" t="s">
        <v>24</v>
      </c>
      <c r="M71" s="24" t="s">
        <v>25</v>
      </c>
      <c r="N71" s="24" t="s">
        <v>29</v>
      </c>
      <c r="O71" s="24" t="s">
        <v>5</v>
      </c>
      <c r="P71" s="24" t="s">
        <v>26</v>
      </c>
      <c r="Q71" s="24" t="s">
        <v>27</v>
      </c>
      <c r="R71" s="24" t="s">
        <v>23</v>
      </c>
      <c r="S71" s="24" t="s">
        <v>28</v>
      </c>
      <c r="T71" s="214"/>
    </row>
    <row r="72" spans="1:20">
      <c r="A72" s="44"/>
      <c r="B72" s="247" t="s">
        <v>72</v>
      </c>
      <c r="C72" s="248"/>
      <c r="D72" s="248"/>
      <c r="E72" s="248"/>
      <c r="F72" s="248"/>
      <c r="G72" s="248"/>
      <c r="H72" s="248"/>
      <c r="I72" s="249"/>
      <c r="J72" s="13"/>
      <c r="K72" s="11"/>
      <c r="L72" s="11"/>
      <c r="M72" s="11"/>
      <c r="N72" s="24"/>
      <c r="O72" s="24"/>
      <c r="P72" s="24"/>
      <c r="Q72" s="24"/>
      <c r="R72" s="24"/>
      <c r="S72" s="24"/>
      <c r="T72" s="43"/>
    </row>
    <row r="73" spans="1:20">
      <c r="A73" s="31" t="s">
        <v>86</v>
      </c>
      <c r="B73" s="122" t="s">
        <v>92</v>
      </c>
      <c r="C73" s="122"/>
      <c r="D73" s="122"/>
      <c r="E73" s="122"/>
      <c r="F73" s="122"/>
      <c r="G73" s="122"/>
      <c r="H73" s="122"/>
      <c r="I73" s="122"/>
      <c r="J73" s="32">
        <v>4</v>
      </c>
      <c r="K73" s="32">
        <v>2</v>
      </c>
      <c r="L73" s="32">
        <v>1</v>
      </c>
      <c r="M73" s="32">
        <v>0</v>
      </c>
      <c r="N73" s="33">
        <f t="shared" ref="N73:N79" si="8">K73+L73+M73</f>
        <v>3</v>
      </c>
      <c r="O73" s="27">
        <f t="shared" ref="O73:O79" si="9">P73-N73</f>
        <v>4</v>
      </c>
      <c r="P73" s="27">
        <f t="shared" ref="P73:P79" si="10">ROUND(PRODUCT(J73,25)/14,0)</f>
        <v>7</v>
      </c>
      <c r="Q73" s="28"/>
      <c r="R73" s="25" t="s">
        <v>23</v>
      </c>
      <c r="S73" s="29"/>
      <c r="T73" s="25" t="s">
        <v>34</v>
      </c>
    </row>
    <row r="74" spans="1:20">
      <c r="A74" s="31" t="s">
        <v>87</v>
      </c>
      <c r="B74" s="122" t="s">
        <v>142</v>
      </c>
      <c r="C74" s="122"/>
      <c r="D74" s="122"/>
      <c r="E74" s="122"/>
      <c r="F74" s="122"/>
      <c r="G74" s="122"/>
      <c r="H74" s="122"/>
      <c r="I74" s="122"/>
      <c r="J74" s="32">
        <v>4</v>
      </c>
      <c r="K74" s="32">
        <v>2</v>
      </c>
      <c r="L74" s="32">
        <v>2</v>
      </c>
      <c r="M74" s="32">
        <v>0</v>
      </c>
      <c r="N74" s="33">
        <f t="shared" si="8"/>
        <v>4</v>
      </c>
      <c r="O74" s="27">
        <f t="shared" si="9"/>
        <v>3</v>
      </c>
      <c r="P74" s="27">
        <f t="shared" si="10"/>
        <v>7</v>
      </c>
      <c r="Q74" s="28" t="s">
        <v>27</v>
      </c>
      <c r="R74" s="25"/>
      <c r="S74" s="29"/>
      <c r="T74" s="25" t="s">
        <v>34</v>
      </c>
    </row>
    <row r="75" spans="1:20">
      <c r="A75" s="31" t="s">
        <v>88</v>
      </c>
      <c r="B75" s="3" t="s">
        <v>154</v>
      </c>
      <c r="C75" s="3"/>
      <c r="D75" s="3"/>
      <c r="E75" s="3"/>
      <c r="F75" s="3"/>
      <c r="G75" s="3"/>
      <c r="H75" s="3"/>
      <c r="I75" s="3"/>
      <c r="J75" s="32">
        <v>4</v>
      </c>
      <c r="K75" s="32">
        <v>2</v>
      </c>
      <c r="L75" s="32">
        <v>2</v>
      </c>
      <c r="M75" s="32">
        <v>0</v>
      </c>
      <c r="N75" s="33">
        <f t="shared" si="8"/>
        <v>4</v>
      </c>
      <c r="O75" s="27">
        <f t="shared" si="9"/>
        <v>3</v>
      </c>
      <c r="P75" s="27">
        <f t="shared" si="10"/>
        <v>7</v>
      </c>
      <c r="Q75" s="28" t="s">
        <v>27</v>
      </c>
      <c r="R75" s="25"/>
      <c r="S75" s="29"/>
      <c r="T75" s="25" t="s">
        <v>34</v>
      </c>
    </row>
    <row r="76" spans="1:20">
      <c r="A76" s="31" t="s">
        <v>89</v>
      </c>
      <c r="B76" s="3" t="s">
        <v>155</v>
      </c>
      <c r="C76" s="3"/>
      <c r="D76" s="3"/>
      <c r="E76" s="3"/>
      <c r="F76" s="3"/>
      <c r="G76" s="3"/>
      <c r="H76" s="3"/>
      <c r="I76" s="3"/>
      <c r="J76" s="32">
        <v>3</v>
      </c>
      <c r="K76" s="32">
        <v>1</v>
      </c>
      <c r="L76" s="32">
        <v>1</v>
      </c>
      <c r="M76" s="32">
        <v>0</v>
      </c>
      <c r="N76" s="33">
        <f t="shared" si="8"/>
        <v>2</v>
      </c>
      <c r="O76" s="27">
        <f t="shared" si="9"/>
        <v>3</v>
      </c>
      <c r="P76" s="27">
        <f t="shared" si="10"/>
        <v>5</v>
      </c>
      <c r="Q76" s="28" t="s">
        <v>27</v>
      </c>
      <c r="R76" s="25"/>
      <c r="S76" s="29"/>
      <c r="T76" s="25" t="s">
        <v>34</v>
      </c>
    </row>
    <row r="77" spans="1:20">
      <c r="A77" s="31" t="s">
        <v>90</v>
      </c>
      <c r="B77" s="121" t="s">
        <v>213</v>
      </c>
      <c r="C77" s="122"/>
      <c r="D77" s="122"/>
      <c r="E77" s="122"/>
      <c r="F77" s="122"/>
      <c r="G77" s="122"/>
      <c r="H77" s="122"/>
      <c r="I77" s="123"/>
      <c r="J77" s="32">
        <v>4</v>
      </c>
      <c r="K77" s="32">
        <v>2</v>
      </c>
      <c r="L77" s="32">
        <v>1</v>
      </c>
      <c r="M77" s="32">
        <v>0</v>
      </c>
      <c r="N77" s="33">
        <f t="shared" si="8"/>
        <v>3</v>
      </c>
      <c r="O77" s="27">
        <f t="shared" si="9"/>
        <v>4</v>
      </c>
      <c r="P77" s="27">
        <f t="shared" si="10"/>
        <v>7</v>
      </c>
      <c r="Q77" s="28" t="s">
        <v>27</v>
      </c>
      <c r="R77" s="25"/>
      <c r="S77" s="29"/>
      <c r="T77" s="25" t="s">
        <v>32</v>
      </c>
    </row>
    <row r="78" spans="1:20">
      <c r="A78" s="31" t="s">
        <v>265</v>
      </c>
      <c r="B78" s="121" t="s">
        <v>266</v>
      </c>
      <c r="C78" s="122"/>
      <c r="D78" s="122"/>
      <c r="E78" s="122"/>
      <c r="F78" s="122"/>
      <c r="G78" s="122"/>
      <c r="H78" s="122"/>
      <c r="I78" s="123"/>
      <c r="J78" s="32">
        <v>3</v>
      </c>
      <c r="K78" s="32">
        <v>0</v>
      </c>
      <c r="L78" s="32">
        <v>0</v>
      </c>
      <c r="M78" s="32">
        <v>1</v>
      </c>
      <c r="N78" s="33">
        <f>K78+L78+M78</f>
        <v>1</v>
      </c>
      <c r="O78" s="27">
        <f>P78-N78</f>
        <v>4</v>
      </c>
      <c r="P78" s="27">
        <f t="shared" si="10"/>
        <v>5</v>
      </c>
      <c r="Q78" s="28"/>
      <c r="R78" s="25" t="s">
        <v>23</v>
      </c>
      <c r="S78" s="29"/>
      <c r="T78" s="25" t="s">
        <v>35</v>
      </c>
    </row>
    <row r="79" spans="1:20">
      <c r="A79" s="31" t="s">
        <v>91</v>
      </c>
      <c r="B79" s="122" t="s">
        <v>147</v>
      </c>
      <c r="C79" s="122"/>
      <c r="D79" s="122"/>
      <c r="E79" s="122"/>
      <c r="F79" s="122"/>
      <c r="G79" s="122"/>
      <c r="H79" s="122"/>
      <c r="I79" s="122"/>
      <c r="J79" s="32">
        <v>3</v>
      </c>
      <c r="K79" s="32">
        <v>0</v>
      </c>
      <c r="L79" s="32">
        <v>0</v>
      </c>
      <c r="M79" s="32">
        <v>2</v>
      </c>
      <c r="N79" s="33">
        <f t="shared" si="8"/>
        <v>2</v>
      </c>
      <c r="O79" s="27">
        <f t="shared" si="9"/>
        <v>3</v>
      </c>
      <c r="P79" s="27">
        <f t="shared" si="10"/>
        <v>5</v>
      </c>
      <c r="Q79" s="28" t="s">
        <v>27</v>
      </c>
      <c r="R79" s="25"/>
      <c r="S79" s="29"/>
      <c r="T79" s="25" t="s">
        <v>35</v>
      </c>
    </row>
    <row r="80" spans="1:20">
      <c r="A80" s="46"/>
      <c r="B80" s="200" t="s">
        <v>274</v>
      </c>
      <c r="C80" s="200"/>
      <c r="D80" s="200"/>
      <c r="E80" s="200"/>
      <c r="F80" s="200"/>
      <c r="G80" s="200"/>
      <c r="H80" s="200"/>
      <c r="I80" s="200"/>
      <c r="J80" s="49"/>
      <c r="K80" s="50"/>
      <c r="L80" s="50"/>
      <c r="M80" s="50"/>
      <c r="N80" s="33"/>
      <c r="O80" s="27"/>
      <c r="P80" s="27"/>
      <c r="Q80" s="28"/>
      <c r="R80" s="25"/>
      <c r="S80" s="29"/>
      <c r="T80" s="25"/>
    </row>
    <row r="81" spans="1:20">
      <c r="A81" s="31" t="s">
        <v>173</v>
      </c>
      <c r="B81" s="122" t="s">
        <v>172</v>
      </c>
      <c r="C81" s="122"/>
      <c r="D81" s="122"/>
      <c r="E81" s="122"/>
      <c r="F81" s="122"/>
      <c r="G81" s="122"/>
      <c r="H81" s="122"/>
      <c r="I81" s="122"/>
      <c r="J81" s="32">
        <v>4</v>
      </c>
      <c r="K81" s="32">
        <v>2</v>
      </c>
      <c r="L81" s="32">
        <v>1</v>
      </c>
      <c r="M81" s="32">
        <v>0</v>
      </c>
      <c r="N81" s="33">
        <f>K81+L81+M81</f>
        <v>3</v>
      </c>
      <c r="O81" s="27">
        <f>P81-N81</f>
        <v>4</v>
      </c>
      <c r="P81" s="27">
        <f>ROUND(PRODUCT(J81,25)/14,0)</f>
        <v>7</v>
      </c>
      <c r="Q81" s="28" t="s">
        <v>27</v>
      </c>
      <c r="R81" s="25"/>
      <c r="S81" s="29"/>
      <c r="T81" s="25" t="s">
        <v>34</v>
      </c>
    </row>
    <row r="82" spans="1:20">
      <c r="A82" s="31" t="s">
        <v>175</v>
      </c>
      <c r="B82" s="121" t="s">
        <v>174</v>
      </c>
      <c r="C82" s="122"/>
      <c r="D82" s="122"/>
      <c r="E82" s="122"/>
      <c r="F82" s="122"/>
      <c r="G82" s="122"/>
      <c r="H82" s="122"/>
      <c r="I82" s="123"/>
      <c r="J82" s="32">
        <v>4</v>
      </c>
      <c r="K82" s="32">
        <v>1</v>
      </c>
      <c r="L82" s="32">
        <v>1</v>
      </c>
      <c r="M82" s="32">
        <v>0</v>
      </c>
      <c r="N82" s="33">
        <f>K82+L82+M82</f>
        <v>2</v>
      </c>
      <c r="O82" s="27">
        <f>P82-N82</f>
        <v>5</v>
      </c>
      <c r="P82" s="27">
        <f>ROUND(PRODUCT(J82,25)/14,0)</f>
        <v>7</v>
      </c>
      <c r="Q82" s="28" t="s">
        <v>27</v>
      </c>
      <c r="R82" s="25"/>
      <c r="S82" s="29"/>
      <c r="T82" s="25" t="s">
        <v>34</v>
      </c>
    </row>
    <row r="83" spans="1:20">
      <c r="A83" s="31" t="s">
        <v>177</v>
      </c>
      <c r="B83" s="122" t="s">
        <v>176</v>
      </c>
      <c r="C83" s="122"/>
      <c r="D83" s="122"/>
      <c r="E83" s="122"/>
      <c r="F83" s="122"/>
      <c r="G83" s="122"/>
      <c r="H83" s="122"/>
      <c r="I83" s="122"/>
      <c r="J83" s="32">
        <v>3</v>
      </c>
      <c r="K83" s="32">
        <v>1</v>
      </c>
      <c r="L83" s="32">
        <v>1</v>
      </c>
      <c r="M83" s="32">
        <v>2</v>
      </c>
      <c r="N83" s="33">
        <f>K83+L83+M83</f>
        <v>4</v>
      </c>
      <c r="O83" s="27">
        <f>P83-N83</f>
        <v>1</v>
      </c>
      <c r="P83" s="27">
        <f>ROUND(PRODUCT(J83,25)/14,0)</f>
        <v>5</v>
      </c>
      <c r="Q83" s="28"/>
      <c r="R83" s="25" t="s">
        <v>23</v>
      </c>
      <c r="S83" s="29"/>
      <c r="T83" s="25" t="s">
        <v>34</v>
      </c>
    </row>
    <row r="84" spans="1:20">
      <c r="A84" s="51" t="s">
        <v>20</v>
      </c>
      <c r="B84" s="197"/>
      <c r="C84" s="198"/>
      <c r="D84" s="198"/>
      <c r="E84" s="198"/>
      <c r="F84" s="198"/>
      <c r="G84" s="198"/>
      <c r="H84" s="198"/>
      <c r="I84" s="199"/>
      <c r="J84" s="51">
        <f>SUM(J73:J83)-J79</f>
        <v>33</v>
      </c>
      <c r="K84" s="51">
        <f t="shared" ref="K84:P84" si="11">SUM(K73:K83)-K79</f>
        <v>13</v>
      </c>
      <c r="L84" s="51">
        <f t="shared" si="11"/>
        <v>10</v>
      </c>
      <c r="M84" s="51">
        <f t="shared" si="11"/>
        <v>3</v>
      </c>
      <c r="N84" s="51">
        <f t="shared" si="11"/>
        <v>26</v>
      </c>
      <c r="O84" s="51">
        <f t="shared" si="11"/>
        <v>31</v>
      </c>
      <c r="P84" s="51">
        <f t="shared" si="11"/>
        <v>57</v>
      </c>
      <c r="Q84" s="41">
        <f>COUNTIF(Q73:Q83,"E")-1</f>
        <v>6</v>
      </c>
      <c r="R84" s="40">
        <f>COUNTIF(R73:R83,"C")</f>
        <v>3</v>
      </c>
      <c r="S84" s="40">
        <f>COUNTIF(S73:S83,"VP")</f>
        <v>0</v>
      </c>
      <c r="T84" s="26">
        <f>COUNTA(T73:T83)</f>
        <v>10</v>
      </c>
    </row>
    <row r="85" spans="1:20" ht="9" customHeight="1"/>
    <row r="86" spans="1:20" ht="18.75" customHeight="1">
      <c r="A86" s="215" t="s">
        <v>41</v>
      </c>
      <c r="B86" s="215"/>
      <c r="C86" s="215"/>
      <c r="D86" s="215"/>
      <c r="E86" s="215"/>
      <c r="F86" s="215"/>
      <c r="G86" s="215"/>
      <c r="H86" s="215"/>
      <c r="I86" s="215"/>
      <c r="J86" s="215"/>
      <c r="K86" s="215"/>
      <c r="L86" s="215"/>
      <c r="M86" s="215"/>
      <c r="N86" s="215"/>
      <c r="O86" s="215"/>
      <c r="P86" s="215"/>
      <c r="Q86" s="215"/>
      <c r="R86" s="215"/>
      <c r="S86" s="215"/>
      <c r="T86" s="215"/>
    </row>
    <row r="87" spans="1:20" ht="24.75" customHeight="1">
      <c r="A87" s="216" t="s">
        <v>22</v>
      </c>
      <c r="B87" s="183" t="s">
        <v>21</v>
      </c>
      <c r="C87" s="184"/>
      <c r="D87" s="184"/>
      <c r="E87" s="184"/>
      <c r="F87" s="184"/>
      <c r="G87" s="184"/>
      <c r="H87" s="184"/>
      <c r="I87" s="185"/>
      <c r="J87" s="218" t="s">
        <v>36</v>
      </c>
      <c r="K87" s="201" t="s">
        <v>19</v>
      </c>
      <c r="L87" s="202"/>
      <c r="M87" s="203"/>
      <c r="N87" s="201" t="s">
        <v>37</v>
      </c>
      <c r="O87" s="204"/>
      <c r="P87" s="205"/>
      <c r="Q87" s="201" t="s">
        <v>18</v>
      </c>
      <c r="R87" s="202"/>
      <c r="S87" s="203"/>
      <c r="T87" s="213" t="s">
        <v>17</v>
      </c>
    </row>
    <row r="88" spans="1:20">
      <c r="A88" s="217"/>
      <c r="B88" s="186"/>
      <c r="C88" s="187"/>
      <c r="D88" s="187"/>
      <c r="E88" s="187"/>
      <c r="F88" s="187"/>
      <c r="G88" s="187"/>
      <c r="H88" s="187"/>
      <c r="I88" s="188"/>
      <c r="J88" s="214"/>
      <c r="K88" s="24" t="s">
        <v>23</v>
      </c>
      <c r="L88" s="24" t="s">
        <v>24</v>
      </c>
      <c r="M88" s="24" t="s">
        <v>25</v>
      </c>
      <c r="N88" s="24" t="s">
        <v>29</v>
      </c>
      <c r="O88" s="24" t="s">
        <v>5</v>
      </c>
      <c r="P88" s="24" t="s">
        <v>26</v>
      </c>
      <c r="Q88" s="24" t="s">
        <v>27</v>
      </c>
      <c r="R88" s="24" t="s">
        <v>23</v>
      </c>
      <c r="S88" s="24" t="s">
        <v>28</v>
      </c>
      <c r="T88" s="214"/>
    </row>
    <row r="89" spans="1:20">
      <c r="A89" s="44"/>
      <c r="B89" s="247" t="s">
        <v>72</v>
      </c>
      <c r="C89" s="248"/>
      <c r="D89" s="248"/>
      <c r="E89" s="248"/>
      <c r="F89" s="248"/>
      <c r="G89" s="248"/>
      <c r="H89" s="248"/>
      <c r="I89" s="249"/>
      <c r="J89" s="13"/>
      <c r="K89" s="11"/>
      <c r="L89" s="11"/>
      <c r="M89" s="11"/>
      <c r="N89" s="24"/>
      <c r="O89" s="24"/>
      <c r="P89" s="24"/>
      <c r="Q89" s="24"/>
      <c r="R89" s="24"/>
      <c r="S89" s="24"/>
      <c r="T89" s="43"/>
    </row>
    <row r="90" spans="1:20">
      <c r="A90" s="31" t="s">
        <v>94</v>
      </c>
      <c r="B90" s="122" t="s">
        <v>100</v>
      </c>
      <c r="C90" s="122"/>
      <c r="D90" s="122"/>
      <c r="E90" s="122"/>
      <c r="F90" s="122"/>
      <c r="G90" s="122"/>
      <c r="H90" s="122"/>
      <c r="I90" s="122"/>
      <c r="J90" s="32">
        <v>3</v>
      </c>
      <c r="K90" s="32">
        <v>2</v>
      </c>
      <c r="L90" s="32">
        <v>1</v>
      </c>
      <c r="M90" s="32">
        <v>0</v>
      </c>
      <c r="N90" s="33">
        <f>K90+L90+M90</f>
        <v>3</v>
      </c>
      <c r="O90" s="27">
        <f t="shared" ref="O90:O96" si="12">P90-N90</f>
        <v>2</v>
      </c>
      <c r="P90" s="27">
        <f t="shared" ref="P90:P96" si="13">ROUND(PRODUCT(J90,25)/14,0)</f>
        <v>5</v>
      </c>
      <c r="Q90" s="28" t="s">
        <v>27</v>
      </c>
      <c r="R90" s="25"/>
      <c r="S90" s="29"/>
      <c r="T90" s="25" t="s">
        <v>34</v>
      </c>
    </row>
    <row r="91" spans="1:20">
      <c r="A91" s="31" t="s">
        <v>95</v>
      </c>
      <c r="B91" s="122" t="s">
        <v>101</v>
      </c>
      <c r="C91" s="122"/>
      <c r="D91" s="122"/>
      <c r="E91" s="122"/>
      <c r="F91" s="122"/>
      <c r="G91" s="122"/>
      <c r="H91" s="122"/>
      <c r="I91" s="122"/>
      <c r="J91" s="32">
        <v>3</v>
      </c>
      <c r="K91" s="32">
        <v>1</v>
      </c>
      <c r="L91" s="32">
        <v>0</v>
      </c>
      <c r="M91" s="32">
        <v>0</v>
      </c>
      <c r="N91" s="33">
        <f t="shared" ref="N91:N100" si="14">K91+L91+M91</f>
        <v>1</v>
      </c>
      <c r="O91" s="27">
        <f t="shared" si="12"/>
        <v>4</v>
      </c>
      <c r="P91" s="27">
        <f t="shared" si="13"/>
        <v>5</v>
      </c>
      <c r="Q91" s="28"/>
      <c r="R91" s="25" t="s">
        <v>23</v>
      </c>
      <c r="S91" s="29"/>
      <c r="T91" s="25" t="s">
        <v>34</v>
      </c>
    </row>
    <row r="92" spans="1:20">
      <c r="A92" s="31" t="s">
        <v>96</v>
      </c>
      <c r="B92" s="3" t="s">
        <v>156</v>
      </c>
      <c r="C92" s="3"/>
      <c r="D92" s="3"/>
      <c r="E92" s="3"/>
      <c r="F92" s="3"/>
      <c r="G92" s="3"/>
      <c r="H92" s="3"/>
      <c r="I92" s="3"/>
      <c r="J92" s="32">
        <v>5</v>
      </c>
      <c r="K92" s="32">
        <v>3</v>
      </c>
      <c r="L92" s="32">
        <v>3</v>
      </c>
      <c r="M92" s="32">
        <v>0</v>
      </c>
      <c r="N92" s="33">
        <f>K92+L92+M92</f>
        <v>6</v>
      </c>
      <c r="O92" s="27">
        <f t="shared" si="12"/>
        <v>3</v>
      </c>
      <c r="P92" s="27">
        <f t="shared" si="13"/>
        <v>9</v>
      </c>
      <c r="Q92" s="28" t="s">
        <v>27</v>
      </c>
      <c r="R92" s="25"/>
      <c r="S92" s="29"/>
      <c r="T92" s="25" t="s">
        <v>34</v>
      </c>
    </row>
    <row r="93" spans="1:20">
      <c r="A93" s="31" t="s">
        <v>97</v>
      </c>
      <c r="B93" s="3" t="s">
        <v>160</v>
      </c>
      <c r="C93" s="3"/>
      <c r="D93" s="3"/>
      <c r="E93" s="3"/>
      <c r="F93" s="3"/>
      <c r="G93" s="3"/>
      <c r="H93" s="3"/>
      <c r="I93" s="3"/>
      <c r="J93" s="32">
        <v>4</v>
      </c>
      <c r="K93" s="32">
        <v>2</v>
      </c>
      <c r="L93" s="32">
        <v>1</v>
      </c>
      <c r="M93" s="32">
        <v>0</v>
      </c>
      <c r="N93" s="33">
        <f>K93+L93+M93</f>
        <v>3</v>
      </c>
      <c r="O93" s="27">
        <f t="shared" si="12"/>
        <v>4</v>
      </c>
      <c r="P93" s="27">
        <f t="shared" si="13"/>
        <v>7</v>
      </c>
      <c r="Q93" s="28" t="s">
        <v>27</v>
      </c>
      <c r="R93" s="25"/>
      <c r="S93" s="29"/>
      <c r="T93" s="25" t="s">
        <v>32</v>
      </c>
    </row>
    <row r="94" spans="1:20">
      <c r="A94" s="31" t="s">
        <v>98</v>
      </c>
      <c r="B94" s="122" t="s">
        <v>102</v>
      </c>
      <c r="C94" s="122"/>
      <c r="D94" s="122"/>
      <c r="E94" s="122"/>
      <c r="F94" s="122"/>
      <c r="G94" s="122"/>
      <c r="H94" s="122"/>
      <c r="I94" s="122"/>
      <c r="J94" s="32">
        <v>4</v>
      </c>
      <c r="K94" s="32">
        <v>2</v>
      </c>
      <c r="L94" s="32">
        <v>0</v>
      </c>
      <c r="M94" s="32">
        <v>0</v>
      </c>
      <c r="N94" s="33">
        <f t="shared" si="14"/>
        <v>2</v>
      </c>
      <c r="O94" s="27">
        <f t="shared" si="12"/>
        <v>5</v>
      </c>
      <c r="P94" s="27">
        <f t="shared" si="13"/>
        <v>7</v>
      </c>
      <c r="Q94" s="28"/>
      <c r="R94" s="25" t="s">
        <v>23</v>
      </c>
      <c r="S94" s="29"/>
      <c r="T94" s="25" t="s">
        <v>34</v>
      </c>
    </row>
    <row r="95" spans="1:20">
      <c r="A95" s="31" t="s">
        <v>267</v>
      </c>
      <c r="B95" s="121" t="s">
        <v>268</v>
      </c>
      <c r="C95" s="122"/>
      <c r="D95" s="122"/>
      <c r="E95" s="122"/>
      <c r="F95" s="122"/>
      <c r="G95" s="122"/>
      <c r="H95" s="122"/>
      <c r="I95" s="123"/>
      <c r="J95" s="32">
        <v>3</v>
      </c>
      <c r="K95" s="32">
        <v>0</v>
      </c>
      <c r="L95" s="32">
        <v>0</v>
      </c>
      <c r="M95" s="32">
        <v>1</v>
      </c>
      <c r="N95" s="33">
        <f t="shared" si="14"/>
        <v>1</v>
      </c>
      <c r="O95" s="27">
        <f>P95-N95</f>
        <v>4</v>
      </c>
      <c r="P95" s="27">
        <f>ROUND(PRODUCT(J95,25)/14,0)</f>
        <v>5</v>
      </c>
      <c r="Q95" s="28"/>
      <c r="R95" s="25" t="s">
        <v>23</v>
      </c>
      <c r="S95" s="29"/>
      <c r="T95" s="25" t="s">
        <v>35</v>
      </c>
    </row>
    <row r="96" spans="1:20">
      <c r="A96" s="31" t="s">
        <v>99</v>
      </c>
      <c r="B96" s="122" t="s">
        <v>148</v>
      </c>
      <c r="C96" s="122"/>
      <c r="D96" s="122"/>
      <c r="E96" s="122"/>
      <c r="F96" s="122"/>
      <c r="G96" s="122"/>
      <c r="H96" s="122"/>
      <c r="I96" s="122"/>
      <c r="J96" s="32">
        <v>3</v>
      </c>
      <c r="K96" s="32">
        <v>0</v>
      </c>
      <c r="L96" s="32">
        <v>0</v>
      </c>
      <c r="M96" s="32">
        <v>2</v>
      </c>
      <c r="N96" s="33">
        <f t="shared" si="14"/>
        <v>2</v>
      </c>
      <c r="O96" s="27">
        <f t="shared" si="12"/>
        <v>3</v>
      </c>
      <c r="P96" s="27">
        <f t="shared" si="13"/>
        <v>5</v>
      </c>
      <c r="Q96" s="28" t="s">
        <v>27</v>
      </c>
      <c r="R96" s="25"/>
      <c r="S96" s="29"/>
      <c r="T96" s="25" t="s">
        <v>35</v>
      </c>
    </row>
    <row r="97" spans="1:20">
      <c r="A97" s="46"/>
      <c r="B97" s="200" t="s">
        <v>274</v>
      </c>
      <c r="C97" s="200"/>
      <c r="D97" s="200"/>
      <c r="E97" s="200"/>
      <c r="F97" s="200"/>
      <c r="G97" s="200"/>
      <c r="H97" s="200"/>
      <c r="I97" s="200"/>
      <c r="J97" s="52"/>
      <c r="K97" s="32"/>
      <c r="L97" s="32"/>
      <c r="M97" s="32"/>
      <c r="N97" s="33"/>
      <c r="O97" s="27"/>
      <c r="P97" s="27"/>
      <c r="Q97" s="28"/>
      <c r="R97" s="25"/>
      <c r="S97" s="29"/>
      <c r="T97" s="25"/>
    </row>
    <row r="98" spans="1:20">
      <c r="A98" s="31" t="s">
        <v>179</v>
      </c>
      <c r="B98" s="122" t="s">
        <v>178</v>
      </c>
      <c r="C98" s="122"/>
      <c r="D98" s="122"/>
      <c r="E98" s="122"/>
      <c r="F98" s="122"/>
      <c r="G98" s="122"/>
      <c r="H98" s="122"/>
      <c r="I98" s="122"/>
      <c r="J98" s="32">
        <v>4</v>
      </c>
      <c r="K98" s="32">
        <v>2</v>
      </c>
      <c r="L98" s="32">
        <v>1</v>
      </c>
      <c r="M98" s="32">
        <v>0</v>
      </c>
      <c r="N98" s="33">
        <f t="shared" si="14"/>
        <v>3</v>
      </c>
      <c r="O98" s="27">
        <f>P98-N98</f>
        <v>4</v>
      </c>
      <c r="P98" s="27">
        <f>ROUND(PRODUCT(J98,25)/14,0)</f>
        <v>7</v>
      </c>
      <c r="Q98" s="28" t="s">
        <v>27</v>
      </c>
      <c r="R98" s="25"/>
      <c r="S98" s="29"/>
      <c r="T98" s="25" t="s">
        <v>34</v>
      </c>
    </row>
    <row r="99" spans="1:20">
      <c r="A99" s="31" t="s">
        <v>181</v>
      </c>
      <c r="B99" s="121" t="s">
        <v>180</v>
      </c>
      <c r="C99" s="122"/>
      <c r="D99" s="122"/>
      <c r="E99" s="122"/>
      <c r="F99" s="122"/>
      <c r="G99" s="122"/>
      <c r="H99" s="122"/>
      <c r="I99" s="123"/>
      <c r="J99" s="32">
        <v>4</v>
      </c>
      <c r="K99" s="32">
        <v>1</v>
      </c>
      <c r="L99" s="32">
        <v>1</v>
      </c>
      <c r="M99" s="32">
        <v>0</v>
      </c>
      <c r="N99" s="33">
        <f t="shared" si="14"/>
        <v>2</v>
      </c>
      <c r="O99" s="27">
        <f>P99-N99</f>
        <v>5</v>
      </c>
      <c r="P99" s="27">
        <f>ROUND(PRODUCT(J99,25)/14,0)</f>
        <v>7</v>
      </c>
      <c r="Q99" s="28" t="s">
        <v>27</v>
      </c>
      <c r="R99" s="25"/>
      <c r="S99" s="29"/>
      <c r="T99" s="25" t="s">
        <v>34</v>
      </c>
    </row>
    <row r="100" spans="1:20">
      <c r="A100" s="31" t="s">
        <v>183</v>
      </c>
      <c r="B100" s="122" t="s">
        <v>186</v>
      </c>
      <c r="C100" s="122"/>
      <c r="D100" s="122"/>
      <c r="E100" s="122"/>
      <c r="F100" s="122"/>
      <c r="G100" s="122"/>
      <c r="H100" s="122"/>
      <c r="I100" s="122"/>
      <c r="J100" s="32">
        <v>3</v>
      </c>
      <c r="K100" s="32">
        <v>1</v>
      </c>
      <c r="L100" s="32">
        <v>1</v>
      </c>
      <c r="M100" s="32">
        <v>0</v>
      </c>
      <c r="N100" s="33">
        <f t="shared" si="14"/>
        <v>2</v>
      </c>
      <c r="O100" s="27">
        <f>P100-N100</f>
        <v>3</v>
      </c>
      <c r="P100" s="27">
        <f>ROUND(PRODUCT(J100,25)/14,0)</f>
        <v>5</v>
      </c>
      <c r="Q100" s="28" t="s">
        <v>27</v>
      </c>
      <c r="R100" s="25"/>
      <c r="S100" s="29"/>
      <c r="T100" s="25" t="s">
        <v>34</v>
      </c>
    </row>
    <row r="101" spans="1:20">
      <c r="A101" s="51" t="s">
        <v>20</v>
      </c>
      <c r="B101" s="197"/>
      <c r="C101" s="198"/>
      <c r="D101" s="198"/>
      <c r="E101" s="198"/>
      <c r="F101" s="198"/>
      <c r="G101" s="198"/>
      <c r="H101" s="198"/>
      <c r="I101" s="199"/>
      <c r="J101" s="51">
        <f>SUM(J90:J100)-J96</f>
        <v>33</v>
      </c>
      <c r="K101" s="51">
        <f t="shared" ref="K101:P101" si="15">SUM(K90:K100)-K96</f>
        <v>14</v>
      </c>
      <c r="L101" s="51">
        <f t="shared" si="15"/>
        <v>8</v>
      </c>
      <c r="M101" s="51">
        <f t="shared" si="15"/>
        <v>1</v>
      </c>
      <c r="N101" s="51">
        <f t="shared" si="15"/>
        <v>23</v>
      </c>
      <c r="O101" s="51">
        <f t="shared" si="15"/>
        <v>34</v>
      </c>
      <c r="P101" s="51">
        <f t="shared" si="15"/>
        <v>57</v>
      </c>
      <c r="Q101" s="41">
        <f>COUNTIF(Q90:Q100,"E")-1</f>
        <v>6</v>
      </c>
      <c r="R101" s="40">
        <f>COUNTIF(R90:R100,"C")</f>
        <v>3</v>
      </c>
      <c r="S101" s="40">
        <f>COUNTIF(S90:S100,"VP")</f>
        <v>0</v>
      </c>
      <c r="T101" s="26">
        <f>COUNTA(T90:T100)</f>
        <v>10</v>
      </c>
    </row>
    <row r="102" spans="1:20" ht="0.6" customHeight="1"/>
    <row r="103" spans="1:20" ht="11.85" hidden="1" customHeight="1"/>
    <row r="104" spans="1:20" ht="23.45" customHeight="1">
      <c r="A104" s="215" t="s">
        <v>42</v>
      </c>
      <c r="B104" s="215"/>
      <c r="C104" s="215"/>
      <c r="D104" s="215"/>
      <c r="E104" s="215"/>
      <c r="F104" s="215"/>
      <c r="G104" s="215"/>
      <c r="H104" s="215"/>
      <c r="I104" s="215"/>
      <c r="J104" s="215"/>
      <c r="K104" s="215"/>
      <c r="L104" s="215"/>
      <c r="M104" s="215"/>
      <c r="N104" s="215"/>
      <c r="O104" s="215"/>
      <c r="P104" s="215"/>
      <c r="Q104" s="215"/>
      <c r="R104" s="215"/>
      <c r="S104" s="215"/>
      <c r="T104" s="215"/>
    </row>
    <row r="105" spans="1:20">
      <c r="A105" s="216" t="s">
        <v>22</v>
      </c>
      <c r="B105" s="183" t="s">
        <v>21</v>
      </c>
      <c r="C105" s="184"/>
      <c r="D105" s="184"/>
      <c r="E105" s="184"/>
      <c r="F105" s="184"/>
      <c r="G105" s="184"/>
      <c r="H105" s="184"/>
      <c r="I105" s="185"/>
      <c r="J105" s="218" t="s">
        <v>36</v>
      </c>
      <c r="K105" s="201" t="s">
        <v>19</v>
      </c>
      <c r="L105" s="202"/>
      <c r="M105" s="203"/>
      <c r="N105" s="201" t="s">
        <v>37</v>
      </c>
      <c r="O105" s="204"/>
      <c r="P105" s="205"/>
      <c r="Q105" s="201" t="s">
        <v>18</v>
      </c>
      <c r="R105" s="202"/>
      <c r="S105" s="203"/>
      <c r="T105" s="213" t="s">
        <v>17</v>
      </c>
    </row>
    <row r="106" spans="1:20" ht="18" customHeight="1">
      <c r="A106" s="217"/>
      <c r="B106" s="186"/>
      <c r="C106" s="187"/>
      <c r="D106" s="187"/>
      <c r="E106" s="187"/>
      <c r="F106" s="187"/>
      <c r="G106" s="187"/>
      <c r="H106" s="187"/>
      <c r="I106" s="188"/>
      <c r="J106" s="214"/>
      <c r="K106" s="24" t="s">
        <v>23</v>
      </c>
      <c r="L106" s="24" t="s">
        <v>24</v>
      </c>
      <c r="M106" s="24" t="s">
        <v>25</v>
      </c>
      <c r="N106" s="24" t="s">
        <v>29</v>
      </c>
      <c r="O106" s="24" t="s">
        <v>5</v>
      </c>
      <c r="P106" s="24" t="s">
        <v>26</v>
      </c>
      <c r="Q106" s="24" t="s">
        <v>27</v>
      </c>
      <c r="R106" s="24" t="s">
        <v>23</v>
      </c>
      <c r="S106" s="24" t="s">
        <v>28</v>
      </c>
      <c r="T106" s="214"/>
    </row>
    <row r="107" spans="1:20" ht="17.850000000000001" customHeight="1">
      <c r="A107" s="44"/>
      <c r="B107" s="247" t="s">
        <v>72</v>
      </c>
      <c r="C107" s="248"/>
      <c r="D107" s="248"/>
      <c r="E107" s="248"/>
      <c r="F107" s="248"/>
      <c r="G107" s="248"/>
      <c r="H107" s="248"/>
      <c r="I107" s="249"/>
      <c r="J107" s="13"/>
      <c r="K107" s="11"/>
      <c r="L107" s="11"/>
      <c r="M107" s="11"/>
      <c r="N107" s="24"/>
      <c r="O107" s="24"/>
      <c r="P107" s="24"/>
      <c r="Q107" s="24"/>
      <c r="R107" s="24"/>
      <c r="S107" s="24"/>
      <c r="T107" s="43"/>
    </row>
    <row r="108" spans="1:20">
      <c r="A108" s="31" t="s">
        <v>103</v>
      </c>
      <c r="B108" s="122" t="s">
        <v>107</v>
      </c>
      <c r="C108" s="122"/>
      <c r="D108" s="122"/>
      <c r="E108" s="122"/>
      <c r="F108" s="122"/>
      <c r="G108" s="122"/>
      <c r="H108" s="122"/>
      <c r="I108" s="122"/>
      <c r="J108" s="32">
        <v>5</v>
      </c>
      <c r="K108" s="32">
        <v>3</v>
      </c>
      <c r="L108" s="32">
        <v>2</v>
      </c>
      <c r="M108" s="32">
        <v>0</v>
      </c>
      <c r="N108" s="33">
        <f>K108+L108+M108</f>
        <v>5</v>
      </c>
      <c r="O108" s="27">
        <f>P108-N108</f>
        <v>4</v>
      </c>
      <c r="P108" s="27">
        <f>ROUND(PRODUCT(J108,25)/14,0)</f>
        <v>9</v>
      </c>
      <c r="Q108" s="28" t="s">
        <v>27</v>
      </c>
      <c r="R108" s="25"/>
      <c r="S108" s="29"/>
      <c r="T108" s="25" t="s">
        <v>34</v>
      </c>
    </row>
    <row r="109" spans="1:20">
      <c r="A109" s="31" t="s">
        <v>104</v>
      </c>
      <c r="B109" s="122" t="s">
        <v>214</v>
      </c>
      <c r="C109" s="122"/>
      <c r="D109" s="122"/>
      <c r="E109" s="122"/>
      <c r="F109" s="122"/>
      <c r="G109" s="122"/>
      <c r="H109" s="122"/>
      <c r="I109" s="122"/>
      <c r="J109" s="32">
        <v>5</v>
      </c>
      <c r="K109" s="32">
        <v>2</v>
      </c>
      <c r="L109" s="32">
        <v>2</v>
      </c>
      <c r="M109" s="32">
        <v>0</v>
      </c>
      <c r="N109" s="33">
        <f t="shared" ref="N109:N116" si="16">K109+L109+M109</f>
        <v>4</v>
      </c>
      <c r="O109" s="27">
        <f>P109-N109</f>
        <v>5</v>
      </c>
      <c r="P109" s="27">
        <f>ROUND(PRODUCT(J109,25)/14,0)</f>
        <v>9</v>
      </c>
      <c r="Q109" s="28" t="s">
        <v>27</v>
      </c>
      <c r="R109" s="25"/>
      <c r="S109" s="29"/>
      <c r="T109" s="25" t="s">
        <v>34</v>
      </c>
    </row>
    <row r="110" spans="1:20">
      <c r="A110" s="31" t="s">
        <v>105</v>
      </c>
      <c r="B110" s="122" t="s">
        <v>108</v>
      </c>
      <c r="C110" s="122"/>
      <c r="D110" s="122"/>
      <c r="E110" s="122"/>
      <c r="F110" s="122"/>
      <c r="G110" s="122"/>
      <c r="H110" s="122"/>
      <c r="I110" s="122"/>
      <c r="J110" s="32">
        <v>4</v>
      </c>
      <c r="K110" s="32">
        <v>2</v>
      </c>
      <c r="L110" s="32">
        <v>2</v>
      </c>
      <c r="M110" s="32">
        <v>0</v>
      </c>
      <c r="N110" s="33">
        <f t="shared" si="16"/>
        <v>4</v>
      </c>
      <c r="O110" s="27">
        <f>P110-N110</f>
        <v>3</v>
      </c>
      <c r="P110" s="27">
        <f>ROUND(PRODUCT(J110,25)/14,0)</f>
        <v>7</v>
      </c>
      <c r="Q110" s="28"/>
      <c r="R110" s="25" t="s">
        <v>23</v>
      </c>
      <c r="S110" s="29"/>
      <c r="T110" s="25" t="s">
        <v>34</v>
      </c>
    </row>
    <row r="111" spans="1:20">
      <c r="A111" s="31" t="s">
        <v>269</v>
      </c>
      <c r="B111" s="121" t="s">
        <v>270</v>
      </c>
      <c r="C111" s="122"/>
      <c r="D111" s="122"/>
      <c r="E111" s="122"/>
      <c r="F111" s="122"/>
      <c r="G111" s="122"/>
      <c r="H111" s="122"/>
      <c r="I111" s="123"/>
      <c r="J111" s="32">
        <v>3</v>
      </c>
      <c r="K111" s="32">
        <v>0</v>
      </c>
      <c r="L111" s="32">
        <v>0</v>
      </c>
      <c r="M111" s="32">
        <v>1</v>
      </c>
      <c r="N111" s="33">
        <f t="shared" si="16"/>
        <v>1</v>
      </c>
      <c r="O111" s="27">
        <f>P111-N111</f>
        <v>4</v>
      </c>
      <c r="P111" s="27">
        <f>ROUND(PRODUCT(J111,25)/14,0)</f>
        <v>5</v>
      </c>
      <c r="Q111" s="28"/>
      <c r="R111" s="25" t="s">
        <v>23</v>
      </c>
      <c r="S111" s="29"/>
      <c r="T111" s="25" t="s">
        <v>35</v>
      </c>
    </row>
    <row r="112" spans="1:20">
      <c r="A112" s="31" t="s">
        <v>106</v>
      </c>
      <c r="B112" s="122" t="s">
        <v>109</v>
      </c>
      <c r="C112" s="122"/>
      <c r="D112" s="122"/>
      <c r="E112" s="122"/>
      <c r="F112" s="122"/>
      <c r="G112" s="122"/>
      <c r="H112" s="122"/>
      <c r="I112" s="122"/>
      <c r="J112" s="32">
        <v>4</v>
      </c>
      <c r="K112" s="32">
        <v>2</v>
      </c>
      <c r="L112" s="32">
        <v>1</v>
      </c>
      <c r="M112" s="32">
        <v>0</v>
      </c>
      <c r="N112" s="33">
        <f t="shared" si="16"/>
        <v>3</v>
      </c>
      <c r="O112" s="27">
        <f>P112-N112</f>
        <v>4</v>
      </c>
      <c r="P112" s="27">
        <f>ROUND(PRODUCT(J112,25)/14,0)</f>
        <v>7</v>
      </c>
      <c r="Q112" s="28" t="s">
        <v>27</v>
      </c>
      <c r="R112" s="25"/>
      <c r="S112" s="29"/>
      <c r="T112" s="25" t="s">
        <v>32</v>
      </c>
    </row>
    <row r="113" spans="1:20">
      <c r="A113" s="46"/>
      <c r="B113" s="200" t="s">
        <v>274</v>
      </c>
      <c r="C113" s="200"/>
      <c r="D113" s="200"/>
      <c r="E113" s="200"/>
      <c r="F113" s="200"/>
      <c r="G113" s="200"/>
      <c r="H113" s="200"/>
      <c r="I113" s="200"/>
      <c r="J113" s="52"/>
      <c r="K113" s="32"/>
      <c r="L113" s="32"/>
      <c r="M113" s="32"/>
      <c r="N113" s="33"/>
      <c r="O113" s="27"/>
      <c r="P113" s="27"/>
      <c r="Q113" s="28"/>
      <c r="R113" s="25"/>
      <c r="S113" s="29"/>
      <c r="T113" s="25"/>
    </row>
    <row r="114" spans="1:20">
      <c r="A114" s="31" t="s">
        <v>185</v>
      </c>
      <c r="B114" s="122" t="s">
        <v>184</v>
      </c>
      <c r="C114" s="122"/>
      <c r="D114" s="122"/>
      <c r="E114" s="122"/>
      <c r="F114" s="122"/>
      <c r="G114" s="122"/>
      <c r="H114" s="122"/>
      <c r="I114" s="122"/>
      <c r="J114" s="32">
        <v>4</v>
      </c>
      <c r="K114" s="32">
        <v>2</v>
      </c>
      <c r="L114" s="32">
        <v>1</v>
      </c>
      <c r="M114" s="32">
        <v>0</v>
      </c>
      <c r="N114" s="33">
        <f t="shared" si="16"/>
        <v>3</v>
      </c>
      <c r="O114" s="27">
        <f>P114-N114</f>
        <v>4</v>
      </c>
      <c r="P114" s="27">
        <f>ROUND(PRODUCT(J114,25)/14,0)</f>
        <v>7</v>
      </c>
      <c r="Q114" s="28" t="s">
        <v>27</v>
      </c>
      <c r="R114" s="25"/>
      <c r="S114" s="29"/>
      <c r="T114" s="25" t="s">
        <v>34</v>
      </c>
    </row>
    <row r="115" spans="1:20">
      <c r="A115" s="31" t="s">
        <v>187</v>
      </c>
      <c r="B115" s="122" t="s">
        <v>182</v>
      </c>
      <c r="C115" s="122"/>
      <c r="D115" s="122"/>
      <c r="E115" s="122"/>
      <c r="F115" s="122"/>
      <c r="G115" s="122"/>
      <c r="H115" s="122"/>
      <c r="I115" s="122"/>
      <c r="J115" s="32">
        <v>4</v>
      </c>
      <c r="K115" s="32">
        <v>1</v>
      </c>
      <c r="L115" s="32">
        <v>1</v>
      </c>
      <c r="M115" s="32">
        <v>0</v>
      </c>
      <c r="N115" s="33">
        <f t="shared" si="16"/>
        <v>2</v>
      </c>
      <c r="O115" s="27">
        <f>P115-N115</f>
        <v>5</v>
      </c>
      <c r="P115" s="27">
        <f>ROUND(PRODUCT(J115,25)/14,0)</f>
        <v>7</v>
      </c>
      <c r="Q115" s="28" t="s">
        <v>27</v>
      </c>
      <c r="R115" s="25"/>
      <c r="S115" s="29"/>
      <c r="T115" s="25" t="s">
        <v>34</v>
      </c>
    </row>
    <row r="116" spans="1:20">
      <c r="A116" s="1" t="s">
        <v>188</v>
      </c>
      <c r="B116" s="3" t="s">
        <v>110</v>
      </c>
      <c r="C116" s="3"/>
      <c r="D116" s="3"/>
      <c r="E116" s="3"/>
      <c r="F116" s="3"/>
      <c r="G116" s="3"/>
      <c r="H116" s="3"/>
      <c r="I116" s="3"/>
      <c r="J116" s="32">
        <v>4</v>
      </c>
      <c r="K116" s="32">
        <v>1</v>
      </c>
      <c r="L116" s="32">
        <v>1</v>
      </c>
      <c r="M116" s="32">
        <v>0</v>
      </c>
      <c r="N116" s="33">
        <f t="shared" si="16"/>
        <v>2</v>
      </c>
      <c r="O116" s="27">
        <f>P116-N116</f>
        <v>5</v>
      </c>
      <c r="P116" s="27">
        <f>ROUND(PRODUCT(J116,25)/14,0)</f>
        <v>7</v>
      </c>
      <c r="Q116" s="28"/>
      <c r="R116" s="25" t="s">
        <v>23</v>
      </c>
      <c r="S116" s="29"/>
      <c r="T116" s="25" t="s">
        <v>34</v>
      </c>
    </row>
    <row r="117" spans="1:20">
      <c r="A117" s="51" t="s">
        <v>20</v>
      </c>
      <c r="B117" s="197"/>
      <c r="C117" s="198"/>
      <c r="D117" s="198"/>
      <c r="E117" s="198"/>
      <c r="F117" s="198"/>
      <c r="G117" s="198"/>
      <c r="H117" s="198"/>
      <c r="I117" s="199"/>
      <c r="J117" s="51">
        <f>SUM(J108:J116)</f>
        <v>33</v>
      </c>
      <c r="K117" s="51">
        <f t="shared" ref="K117:P117" si="17">SUM(K108:K116)</f>
        <v>13</v>
      </c>
      <c r="L117" s="51">
        <f t="shared" si="17"/>
        <v>10</v>
      </c>
      <c r="M117" s="51">
        <f t="shared" si="17"/>
        <v>1</v>
      </c>
      <c r="N117" s="40">
        <f t="shared" si="17"/>
        <v>24</v>
      </c>
      <c r="O117" s="40">
        <f t="shared" si="17"/>
        <v>34</v>
      </c>
      <c r="P117" s="40">
        <f t="shared" si="17"/>
        <v>58</v>
      </c>
      <c r="Q117" s="40">
        <f>COUNTIF(Q108:Q116,"E")</f>
        <v>5</v>
      </c>
      <c r="R117" s="40">
        <f>COUNTIF(R108:R116,"C")</f>
        <v>3</v>
      </c>
      <c r="S117" s="40">
        <f>COUNTIF(S108:S116,"VP")</f>
        <v>0</v>
      </c>
      <c r="T117" s="26">
        <f>COUNTA(T108:T116)</f>
        <v>8</v>
      </c>
    </row>
    <row r="118" spans="1:20" ht="4.5" customHeight="1"/>
    <row r="119" spans="1:20" ht="13.9" customHeight="1">
      <c r="A119" s="215" t="s">
        <v>43</v>
      </c>
      <c r="B119" s="215"/>
      <c r="C119" s="215"/>
      <c r="D119" s="215"/>
      <c r="E119" s="215"/>
      <c r="F119" s="215"/>
      <c r="G119" s="215"/>
      <c r="H119" s="215"/>
      <c r="I119" s="215"/>
      <c r="J119" s="215"/>
      <c r="K119" s="215"/>
      <c r="L119" s="215"/>
      <c r="M119" s="215"/>
      <c r="N119" s="215"/>
      <c r="O119" s="215"/>
      <c r="P119" s="215"/>
      <c r="Q119" s="215"/>
      <c r="R119" s="215"/>
      <c r="S119" s="215"/>
      <c r="T119" s="215"/>
    </row>
    <row r="120" spans="1:20" ht="25.5" customHeight="1">
      <c r="A120" s="216" t="s">
        <v>22</v>
      </c>
      <c r="B120" s="183" t="s">
        <v>21</v>
      </c>
      <c r="C120" s="184"/>
      <c r="D120" s="184"/>
      <c r="E120" s="184"/>
      <c r="F120" s="184"/>
      <c r="G120" s="184"/>
      <c r="H120" s="184"/>
      <c r="I120" s="185"/>
      <c r="J120" s="218" t="s">
        <v>36</v>
      </c>
      <c r="K120" s="201" t="s">
        <v>19</v>
      </c>
      <c r="L120" s="202"/>
      <c r="M120" s="203"/>
      <c r="N120" s="201" t="s">
        <v>37</v>
      </c>
      <c r="O120" s="204"/>
      <c r="P120" s="205"/>
      <c r="Q120" s="201" t="s">
        <v>18</v>
      </c>
      <c r="R120" s="202"/>
      <c r="S120" s="203"/>
      <c r="T120" s="213" t="s">
        <v>17</v>
      </c>
    </row>
    <row r="121" spans="1:20">
      <c r="A121" s="217"/>
      <c r="B121" s="186"/>
      <c r="C121" s="187"/>
      <c r="D121" s="187"/>
      <c r="E121" s="187"/>
      <c r="F121" s="187"/>
      <c r="G121" s="187"/>
      <c r="H121" s="187"/>
      <c r="I121" s="188"/>
      <c r="J121" s="214"/>
      <c r="K121" s="24" t="s">
        <v>23</v>
      </c>
      <c r="L121" s="24" t="s">
        <v>24</v>
      </c>
      <c r="M121" s="24" t="s">
        <v>25</v>
      </c>
      <c r="N121" s="24" t="s">
        <v>29</v>
      </c>
      <c r="O121" s="24" t="s">
        <v>5</v>
      </c>
      <c r="P121" s="24" t="s">
        <v>26</v>
      </c>
      <c r="Q121" s="24" t="s">
        <v>27</v>
      </c>
      <c r="R121" s="24" t="s">
        <v>23</v>
      </c>
      <c r="S121" s="24" t="s">
        <v>28</v>
      </c>
      <c r="T121" s="214"/>
    </row>
    <row r="122" spans="1:20">
      <c r="A122" s="44"/>
      <c r="B122" s="247" t="s">
        <v>65</v>
      </c>
      <c r="C122" s="248"/>
      <c r="D122" s="248"/>
      <c r="E122" s="248"/>
      <c r="F122" s="248"/>
      <c r="G122" s="248"/>
      <c r="H122" s="248"/>
      <c r="I122" s="249"/>
      <c r="J122" s="13"/>
      <c r="K122" s="11"/>
      <c r="L122" s="11"/>
      <c r="M122" s="11"/>
      <c r="N122" s="24"/>
      <c r="O122" s="24"/>
      <c r="P122" s="24"/>
      <c r="Q122" s="24"/>
      <c r="R122" s="24"/>
      <c r="S122" s="24"/>
      <c r="T122" s="43"/>
    </row>
    <row r="123" spans="1:20">
      <c r="A123" s="31" t="s">
        <v>111</v>
      </c>
      <c r="B123" s="122" t="s">
        <v>115</v>
      </c>
      <c r="C123" s="122"/>
      <c r="D123" s="122"/>
      <c r="E123" s="122"/>
      <c r="F123" s="122"/>
      <c r="G123" s="122"/>
      <c r="H123" s="122"/>
      <c r="I123" s="122"/>
      <c r="J123" s="32">
        <v>5</v>
      </c>
      <c r="K123" s="32">
        <v>2</v>
      </c>
      <c r="L123" s="32">
        <v>2</v>
      </c>
      <c r="M123" s="32">
        <v>0</v>
      </c>
      <c r="N123" s="33">
        <f>K123+L123+M123</f>
        <v>4</v>
      </c>
      <c r="O123" s="27">
        <f>P123-N123</f>
        <v>6</v>
      </c>
      <c r="P123" s="27">
        <f>ROUND(PRODUCT(J123,25)/12,0)</f>
        <v>10</v>
      </c>
      <c r="Q123" s="28" t="s">
        <v>27</v>
      </c>
      <c r="R123" s="25"/>
      <c r="S123" s="29"/>
      <c r="T123" s="25" t="s">
        <v>34</v>
      </c>
    </row>
    <row r="124" spans="1:20">
      <c r="A124" s="31" t="s">
        <v>112</v>
      </c>
      <c r="B124" s="122" t="s">
        <v>157</v>
      </c>
      <c r="C124" s="122"/>
      <c r="D124" s="122"/>
      <c r="E124" s="122"/>
      <c r="F124" s="122"/>
      <c r="G124" s="122"/>
      <c r="H124" s="122"/>
      <c r="I124" s="122"/>
      <c r="J124" s="32">
        <v>6</v>
      </c>
      <c r="K124" s="32">
        <v>3</v>
      </c>
      <c r="L124" s="32">
        <v>2</v>
      </c>
      <c r="M124" s="32">
        <v>0</v>
      </c>
      <c r="N124" s="33">
        <f t="shared" ref="N124:N131" si="18">K124+L124+M124</f>
        <v>5</v>
      </c>
      <c r="O124" s="27">
        <f>P124-N124</f>
        <v>8</v>
      </c>
      <c r="P124" s="27">
        <f t="shared" ref="P124:P131" si="19">ROUND(PRODUCT(J124,25)/12,0)</f>
        <v>13</v>
      </c>
      <c r="Q124" s="28" t="s">
        <v>27</v>
      </c>
      <c r="R124" s="25"/>
      <c r="S124" s="29"/>
      <c r="T124" s="25" t="s">
        <v>34</v>
      </c>
    </row>
    <row r="125" spans="1:20">
      <c r="A125" s="31" t="s">
        <v>113</v>
      </c>
      <c r="B125" s="122" t="s">
        <v>116</v>
      </c>
      <c r="C125" s="122"/>
      <c r="D125" s="122"/>
      <c r="E125" s="122"/>
      <c r="F125" s="122"/>
      <c r="G125" s="122"/>
      <c r="H125" s="122"/>
      <c r="I125" s="122"/>
      <c r="J125" s="32">
        <v>4</v>
      </c>
      <c r="K125" s="32">
        <v>2</v>
      </c>
      <c r="L125" s="32">
        <v>2</v>
      </c>
      <c r="M125" s="32">
        <v>0</v>
      </c>
      <c r="N125" s="33">
        <f t="shared" si="18"/>
        <v>4</v>
      </c>
      <c r="O125" s="27">
        <f>P125-N125</f>
        <v>4</v>
      </c>
      <c r="P125" s="27">
        <f t="shared" si="19"/>
        <v>8</v>
      </c>
      <c r="Q125" s="28"/>
      <c r="R125" s="25" t="s">
        <v>23</v>
      </c>
      <c r="S125" s="29"/>
      <c r="T125" s="25" t="s">
        <v>34</v>
      </c>
    </row>
    <row r="126" spans="1:20">
      <c r="A126" s="31" t="s">
        <v>271</v>
      </c>
      <c r="B126" s="121" t="s">
        <v>272</v>
      </c>
      <c r="C126" s="122"/>
      <c r="D126" s="122"/>
      <c r="E126" s="122"/>
      <c r="F126" s="122"/>
      <c r="G126" s="122"/>
      <c r="H126" s="122"/>
      <c r="I126" s="123"/>
      <c r="J126" s="32">
        <v>3</v>
      </c>
      <c r="K126" s="32">
        <v>0</v>
      </c>
      <c r="L126" s="32">
        <v>0</v>
      </c>
      <c r="M126" s="32">
        <v>1</v>
      </c>
      <c r="N126" s="33">
        <f t="shared" si="18"/>
        <v>1</v>
      </c>
      <c r="O126" s="27">
        <f>P126-N126</f>
        <v>5</v>
      </c>
      <c r="P126" s="27">
        <f t="shared" si="19"/>
        <v>6</v>
      </c>
      <c r="Q126" s="28"/>
      <c r="R126" s="25" t="s">
        <v>23</v>
      </c>
      <c r="S126" s="29"/>
      <c r="T126" s="25" t="s">
        <v>35</v>
      </c>
    </row>
    <row r="127" spans="1:20">
      <c r="A127" s="31" t="s">
        <v>114</v>
      </c>
      <c r="B127" s="122" t="s">
        <v>69</v>
      </c>
      <c r="C127" s="122"/>
      <c r="D127" s="122"/>
      <c r="E127" s="122"/>
      <c r="F127" s="122"/>
      <c r="G127" s="122"/>
      <c r="H127" s="122"/>
      <c r="I127" s="122"/>
      <c r="J127" s="32">
        <v>4</v>
      </c>
      <c r="K127" s="32">
        <v>2</v>
      </c>
      <c r="L127" s="32">
        <v>1</v>
      </c>
      <c r="M127" s="32">
        <v>0</v>
      </c>
      <c r="N127" s="33">
        <f t="shared" si="18"/>
        <v>3</v>
      </c>
      <c r="O127" s="27">
        <f>P127-N127</f>
        <v>5</v>
      </c>
      <c r="P127" s="27">
        <f t="shared" si="19"/>
        <v>8</v>
      </c>
      <c r="Q127" s="28" t="s">
        <v>27</v>
      </c>
      <c r="R127" s="25"/>
      <c r="S127" s="29"/>
      <c r="T127" s="25" t="s">
        <v>32</v>
      </c>
    </row>
    <row r="128" spans="1:20">
      <c r="A128" s="46"/>
      <c r="B128" s="200" t="s">
        <v>274</v>
      </c>
      <c r="C128" s="200"/>
      <c r="D128" s="200"/>
      <c r="E128" s="200"/>
      <c r="F128" s="200"/>
      <c r="G128" s="200"/>
      <c r="H128" s="200"/>
      <c r="I128" s="200"/>
      <c r="J128" s="52"/>
      <c r="K128" s="32"/>
      <c r="L128" s="32"/>
      <c r="M128" s="32"/>
      <c r="N128" s="33"/>
      <c r="O128" s="27"/>
      <c r="P128" s="27"/>
      <c r="Q128" s="28"/>
      <c r="R128" s="25"/>
      <c r="S128" s="29"/>
      <c r="T128" s="25"/>
    </row>
    <row r="129" spans="1:20">
      <c r="A129" s="31" t="s">
        <v>190</v>
      </c>
      <c r="B129" s="122" t="s">
        <v>189</v>
      </c>
      <c r="C129" s="122"/>
      <c r="D129" s="122"/>
      <c r="E129" s="122"/>
      <c r="F129" s="122"/>
      <c r="G129" s="122"/>
      <c r="H129" s="122"/>
      <c r="I129" s="122"/>
      <c r="J129" s="32">
        <v>4</v>
      </c>
      <c r="K129" s="32">
        <v>1</v>
      </c>
      <c r="L129" s="32">
        <v>1</v>
      </c>
      <c r="M129" s="32">
        <v>0</v>
      </c>
      <c r="N129" s="33">
        <f t="shared" si="18"/>
        <v>2</v>
      </c>
      <c r="O129" s="27">
        <f>P129-N129</f>
        <v>6</v>
      </c>
      <c r="P129" s="27">
        <f t="shared" si="19"/>
        <v>8</v>
      </c>
      <c r="Q129" s="28" t="s">
        <v>27</v>
      </c>
      <c r="R129" s="25"/>
      <c r="S129" s="29"/>
      <c r="T129" s="25" t="s">
        <v>34</v>
      </c>
    </row>
    <row r="130" spans="1:20">
      <c r="A130" s="31" t="s">
        <v>192</v>
      </c>
      <c r="B130" s="122" t="s">
        <v>191</v>
      </c>
      <c r="C130" s="122"/>
      <c r="D130" s="122"/>
      <c r="E130" s="122"/>
      <c r="F130" s="122"/>
      <c r="G130" s="122"/>
      <c r="H130" s="122"/>
      <c r="I130" s="122"/>
      <c r="J130" s="32">
        <v>4</v>
      </c>
      <c r="K130" s="32">
        <v>2</v>
      </c>
      <c r="L130" s="32">
        <v>1</v>
      </c>
      <c r="M130" s="32">
        <v>0</v>
      </c>
      <c r="N130" s="33">
        <f t="shared" si="18"/>
        <v>3</v>
      </c>
      <c r="O130" s="27">
        <f>P130-N130</f>
        <v>5</v>
      </c>
      <c r="P130" s="27">
        <f t="shared" si="19"/>
        <v>8</v>
      </c>
      <c r="Q130" s="28" t="s">
        <v>27</v>
      </c>
      <c r="R130" s="25"/>
      <c r="S130" s="29"/>
      <c r="T130" s="25" t="s">
        <v>34</v>
      </c>
    </row>
    <row r="131" spans="1:20">
      <c r="A131" s="1" t="s">
        <v>193</v>
      </c>
      <c r="B131" s="3" t="s">
        <v>117</v>
      </c>
      <c r="C131" s="3"/>
      <c r="D131" s="3"/>
      <c r="E131" s="3"/>
      <c r="F131" s="3"/>
      <c r="G131" s="3"/>
      <c r="H131" s="3"/>
      <c r="I131" s="3"/>
      <c r="J131" s="32">
        <v>3</v>
      </c>
      <c r="K131" s="32">
        <v>1</v>
      </c>
      <c r="L131" s="32">
        <v>1</v>
      </c>
      <c r="M131" s="32">
        <v>0</v>
      </c>
      <c r="N131" s="33">
        <f t="shared" si="18"/>
        <v>2</v>
      </c>
      <c r="O131" s="27">
        <f>P131-N131</f>
        <v>4</v>
      </c>
      <c r="P131" s="27">
        <f t="shared" si="19"/>
        <v>6</v>
      </c>
      <c r="Q131" s="28"/>
      <c r="R131" s="25" t="s">
        <v>23</v>
      </c>
      <c r="S131" s="29"/>
      <c r="T131" s="25" t="s">
        <v>34</v>
      </c>
    </row>
    <row r="132" spans="1:20">
      <c r="A132" s="51" t="s">
        <v>20</v>
      </c>
      <c r="B132" s="197"/>
      <c r="C132" s="198"/>
      <c r="D132" s="198"/>
      <c r="E132" s="198"/>
      <c r="F132" s="198"/>
      <c r="G132" s="198"/>
      <c r="H132" s="198"/>
      <c r="I132" s="199"/>
      <c r="J132" s="51">
        <f t="shared" ref="J132:O132" si="20">SUM(J123:J131)</f>
        <v>33</v>
      </c>
      <c r="K132" s="51">
        <f t="shared" si="20"/>
        <v>13</v>
      </c>
      <c r="L132" s="51">
        <f t="shared" si="20"/>
        <v>10</v>
      </c>
      <c r="M132" s="51">
        <f t="shared" si="20"/>
        <v>1</v>
      </c>
      <c r="N132" s="40">
        <f t="shared" si="20"/>
        <v>24</v>
      </c>
      <c r="O132" s="40">
        <f t="shared" si="20"/>
        <v>43</v>
      </c>
      <c r="P132" s="41">
        <f>SUM(P123:P131)</f>
        <v>67</v>
      </c>
      <c r="Q132" s="40">
        <f>COUNTIF(Q123:Q131,"E")</f>
        <v>5</v>
      </c>
      <c r="R132" s="40">
        <f>COUNTIF(R123:R131,"C")</f>
        <v>3</v>
      </c>
      <c r="S132" s="40">
        <f>COUNTIF(S123:S131,"VP")</f>
        <v>0</v>
      </c>
      <c r="T132" s="26">
        <f>COUNTA(T123:T131)</f>
        <v>8</v>
      </c>
    </row>
    <row r="133" spans="1:20" ht="7.35" customHeight="1"/>
    <row r="134" spans="1:20" ht="24.75" customHeight="1">
      <c r="A134" s="194" t="s">
        <v>45</v>
      </c>
      <c r="B134" s="195"/>
      <c r="C134" s="195"/>
      <c r="D134" s="195"/>
      <c r="E134" s="195"/>
      <c r="F134" s="195"/>
      <c r="G134" s="195"/>
      <c r="H134" s="195"/>
      <c r="I134" s="196"/>
      <c r="J134" s="51">
        <f t="shared" ref="J134:S134" si="21">SUM(J51,J67,J84,J101,J117,J132)</f>
        <v>192</v>
      </c>
      <c r="K134" s="51">
        <f t="shared" si="21"/>
        <v>83</v>
      </c>
      <c r="L134" s="51">
        <f t="shared" si="21"/>
        <v>54</v>
      </c>
      <c r="M134" s="51">
        <f t="shared" si="21"/>
        <v>13</v>
      </c>
      <c r="N134" s="51">
        <f t="shared" si="21"/>
        <v>150</v>
      </c>
      <c r="O134" s="51">
        <f t="shared" si="21"/>
        <v>198</v>
      </c>
      <c r="P134" s="51">
        <f t="shared" si="21"/>
        <v>348</v>
      </c>
      <c r="Q134" s="51">
        <f t="shared" si="21"/>
        <v>33</v>
      </c>
      <c r="R134" s="51">
        <f t="shared" si="21"/>
        <v>15</v>
      </c>
      <c r="S134" s="51">
        <f t="shared" si="21"/>
        <v>3</v>
      </c>
      <c r="T134" s="42">
        <f>SUM(T51,T67,T84,T101,T117,T132)</f>
        <v>55</v>
      </c>
    </row>
    <row r="135" spans="1:20" ht="13.5" customHeight="1">
      <c r="A135" s="191" t="s">
        <v>46</v>
      </c>
      <c r="B135" s="192"/>
      <c r="C135" s="192"/>
      <c r="D135" s="192"/>
      <c r="E135" s="192"/>
      <c r="F135" s="192"/>
      <c r="G135" s="192"/>
      <c r="H135" s="192"/>
      <c r="I135" s="192"/>
      <c r="J135" s="193"/>
      <c r="K135" s="41">
        <f t="shared" ref="K135:P135" si="22">SUM(K51,K67,K84,K101,K117)*14+(K132*12)</f>
        <v>1136</v>
      </c>
      <c r="L135" s="41">
        <f t="shared" si="22"/>
        <v>736</v>
      </c>
      <c r="M135" s="41">
        <f t="shared" si="22"/>
        <v>180</v>
      </c>
      <c r="N135" s="41">
        <f t="shared" si="22"/>
        <v>2052</v>
      </c>
      <c r="O135" s="41">
        <f t="shared" si="22"/>
        <v>2686</v>
      </c>
      <c r="P135" s="41">
        <f t="shared" si="22"/>
        <v>4738</v>
      </c>
      <c r="Q135" s="250"/>
      <c r="R135" s="251"/>
      <c r="S135" s="251"/>
      <c r="T135" s="252"/>
    </row>
    <row r="136" spans="1:20">
      <c r="A136" s="194"/>
      <c r="B136" s="195"/>
      <c r="C136" s="195"/>
      <c r="D136" s="195"/>
      <c r="E136" s="195"/>
      <c r="F136" s="195"/>
      <c r="G136" s="195"/>
      <c r="H136" s="195"/>
      <c r="I136" s="195"/>
      <c r="J136" s="196"/>
      <c r="K136" s="232">
        <f>SUM(K135:M135)</f>
        <v>2052</v>
      </c>
      <c r="L136" s="233"/>
      <c r="M136" s="234"/>
      <c r="N136" s="222">
        <f>SUM(N135:O135)</f>
        <v>4738</v>
      </c>
      <c r="O136" s="223"/>
      <c r="P136" s="224"/>
      <c r="Q136" s="253"/>
      <c r="R136" s="254"/>
      <c r="S136" s="254"/>
      <c r="T136" s="255"/>
    </row>
    <row r="137" spans="1:20" ht="3.4" customHeight="1">
      <c r="A137" s="53"/>
      <c r="B137" s="53"/>
      <c r="C137" s="53"/>
      <c r="D137" s="53"/>
      <c r="E137" s="53"/>
      <c r="F137" s="53"/>
      <c r="G137" s="53"/>
      <c r="H137" s="53"/>
      <c r="I137" s="53"/>
      <c r="J137" s="53"/>
      <c r="K137" s="54"/>
      <c r="L137" s="54"/>
      <c r="M137" s="54"/>
      <c r="N137" s="55"/>
      <c r="O137" s="55"/>
      <c r="P137" s="55"/>
      <c r="Q137" s="56"/>
      <c r="R137" s="56"/>
      <c r="S137" s="56"/>
      <c r="T137" s="56"/>
    </row>
    <row r="138" spans="1:20" ht="19.5" customHeight="1">
      <c r="A138" s="286" t="s">
        <v>134</v>
      </c>
      <c r="B138" s="286"/>
      <c r="C138" s="286"/>
      <c r="D138" s="286"/>
      <c r="E138" s="286"/>
      <c r="F138" s="286"/>
      <c r="G138" s="286"/>
      <c r="H138" s="286"/>
      <c r="I138" s="286"/>
      <c r="J138" s="286"/>
      <c r="K138" s="286"/>
      <c r="L138" s="286"/>
      <c r="M138" s="286"/>
      <c r="N138" s="286"/>
      <c r="O138" s="286"/>
      <c r="P138" s="286"/>
      <c r="Q138" s="286"/>
      <c r="R138" s="286"/>
      <c r="S138" s="286"/>
      <c r="T138" s="286"/>
    </row>
    <row r="139" spans="1:20" ht="27.75" customHeight="1">
      <c r="A139" s="216" t="s">
        <v>22</v>
      </c>
      <c r="B139" s="183" t="s">
        <v>21</v>
      </c>
      <c r="C139" s="184"/>
      <c r="D139" s="184"/>
      <c r="E139" s="184"/>
      <c r="F139" s="184"/>
      <c r="G139" s="184"/>
      <c r="H139" s="184"/>
      <c r="I139" s="185"/>
      <c r="J139" s="218" t="s">
        <v>36</v>
      </c>
      <c r="K139" s="256" t="s">
        <v>19</v>
      </c>
      <c r="L139" s="256"/>
      <c r="M139" s="256"/>
      <c r="N139" s="256" t="s">
        <v>37</v>
      </c>
      <c r="O139" s="267"/>
      <c r="P139" s="267"/>
      <c r="Q139" s="256" t="s">
        <v>18</v>
      </c>
      <c r="R139" s="256"/>
      <c r="S139" s="256"/>
      <c r="T139" s="256" t="s">
        <v>17</v>
      </c>
    </row>
    <row r="140" spans="1:20" ht="12.75" customHeight="1">
      <c r="A140" s="217"/>
      <c r="B140" s="186"/>
      <c r="C140" s="187"/>
      <c r="D140" s="187"/>
      <c r="E140" s="187"/>
      <c r="F140" s="187"/>
      <c r="G140" s="187"/>
      <c r="H140" s="187"/>
      <c r="I140" s="188"/>
      <c r="J140" s="214"/>
      <c r="K140" s="24" t="s">
        <v>23</v>
      </c>
      <c r="L140" s="24" t="s">
        <v>24</v>
      </c>
      <c r="M140" s="24" t="s">
        <v>25</v>
      </c>
      <c r="N140" s="24" t="s">
        <v>29</v>
      </c>
      <c r="O140" s="24" t="s">
        <v>5</v>
      </c>
      <c r="P140" s="24" t="s">
        <v>26</v>
      </c>
      <c r="Q140" s="24" t="s">
        <v>27</v>
      </c>
      <c r="R140" s="24" t="s">
        <v>23</v>
      </c>
      <c r="S140" s="24" t="s">
        <v>28</v>
      </c>
      <c r="T140" s="256"/>
    </row>
    <row r="141" spans="1:20">
      <c r="A141" s="209" t="s">
        <v>124</v>
      </c>
      <c r="B141" s="210"/>
      <c r="C141" s="210"/>
      <c r="D141" s="210"/>
      <c r="E141" s="210"/>
      <c r="F141" s="210"/>
      <c r="G141" s="210"/>
      <c r="H141" s="210"/>
      <c r="I141" s="210"/>
      <c r="J141" s="211"/>
      <c r="K141" s="211"/>
      <c r="L141" s="211"/>
      <c r="M141" s="211"/>
      <c r="N141" s="210"/>
      <c r="O141" s="210"/>
      <c r="P141" s="210"/>
      <c r="Q141" s="210"/>
      <c r="R141" s="210"/>
      <c r="S141" s="210"/>
      <c r="T141" s="212"/>
    </row>
    <row r="142" spans="1:20">
      <c r="A142" s="34" t="s">
        <v>139</v>
      </c>
      <c r="B142" s="176" t="s">
        <v>70</v>
      </c>
      <c r="C142" s="176"/>
      <c r="D142" s="176"/>
      <c r="E142" s="176"/>
      <c r="F142" s="176"/>
      <c r="G142" s="176"/>
      <c r="H142" s="176"/>
      <c r="I142" s="176"/>
      <c r="J142" s="32">
        <v>3</v>
      </c>
      <c r="K142" s="32">
        <v>0</v>
      </c>
      <c r="L142" s="32">
        <v>0</v>
      </c>
      <c r="M142" s="32">
        <v>1</v>
      </c>
      <c r="N142" s="57">
        <f>K142+L142+M142</f>
        <v>1</v>
      </c>
      <c r="O142" s="27">
        <f>P142-N142</f>
        <v>4</v>
      </c>
      <c r="P142" s="27">
        <f>ROUND(PRODUCT(J142,25)/14,0)</f>
        <v>5</v>
      </c>
      <c r="Q142" s="35"/>
      <c r="R142" s="35"/>
      <c r="S142" s="58" t="s">
        <v>28</v>
      </c>
      <c r="T142" s="25" t="s">
        <v>35</v>
      </c>
    </row>
    <row r="143" spans="1:20">
      <c r="A143" s="34" t="s">
        <v>140</v>
      </c>
      <c r="B143" s="176" t="s">
        <v>71</v>
      </c>
      <c r="C143" s="176"/>
      <c r="D143" s="176"/>
      <c r="E143" s="176"/>
      <c r="F143" s="176"/>
      <c r="G143" s="176"/>
      <c r="H143" s="176"/>
      <c r="I143" s="176"/>
      <c r="J143" s="32">
        <v>3</v>
      </c>
      <c r="K143" s="32">
        <v>0</v>
      </c>
      <c r="L143" s="32">
        <v>0</v>
      </c>
      <c r="M143" s="32">
        <v>1</v>
      </c>
      <c r="N143" s="57">
        <f>K143+L143+M143</f>
        <v>1</v>
      </c>
      <c r="O143" s="27">
        <f t="shared" ref="O143:O149" si="23">P143-N143</f>
        <v>4</v>
      </c>
      <c r="P143" s="27">
        <f t="shared" ref="P143:P149" si="24">ROUND(PRODUCT(J143,25)/14,0)</f>
        <v>5</v>
      </c>
      <c r="Q143" s="35"/>
      <c r="R143" s="35"/>
      <c r="S143" s="58" t="s">
        <v>28</v>
      </c>
      <c r="T143" s="25" t="s">
        <v>35</v>
      </c>
    </row>
    <row r="144" spans="1:20">
      <c r="A144" s="177" t="s">
        <v>125</v>
      </c>
      <c r="B144" s="178"/>
      <c r="C144" s="178"/>
      <c r="D144" s="178"/>
      <c r="E144" s="178"/>
      <c r="F144" s="178"/>
      <c r="G144" s="178"/>
      <c r="H144" s="178"/>
      <c r="I144" s="178"/>
      <c r="J144" s="179"/>
      <c r="K144" s="179"/>
      <c r="L144" s="179"/>
      <c r="M144" s="179"/>
      <c r="N144" s="178"/>
      <c r="O144" s="178"/>
      <c r="P144" s="178"/>
      <c r="Q144" s="178"/>
      <c r="R144" s="178"/>
      <c r="S144" s="178"/>
      <c r="T144" s="180"/>
    </row>
    <row r="145" spans="1:20" ht="15.75" customHeight="1">
      <c r="A145" s="59" t="s">
        <v>118</v>
      </c>
      <c r="B145" s="176" t="s">
        <v>120</v>
      </c>
      <c r="C145" s="176"/>
      <c r="D145" s="176"/>
      <c r="E145" s="176"/>
      <c r="F145" s="176"/>
      <c r="G145" s="176"/>
      <c r="H145" s="176"/>
      <c r="I145" s="176"/>
      <c r="J145" s="60">
        <v>4</v>
      </c>
      <c r="K145" s="60">
        <v>2</v>
      </c>
      <c r="L145" s="60">
        <v>0</v>
      </c>
      <c r="M145" s="60">
        <v>0</v>
      </c>
      <c r="N145" s="57">
        <f>K145+L145+M145</f>
        <v>2</v>
      </c>
      <c r="O145" s="27">
        <f t="shared" si="23"/>
        <v>5</v>
      </c>
      <c r="P145" s="27">
        <f t="shared" si="24"/>
        <v>7</v>
      </c>
      <c r="Q145" s="35"/>
      <c r="R145" s="35" t="s">
        <v>23</v>
      </c>
      <c r="S145" s="58"/>
      <c r="T145" s="25" t="s">
        <v>34</v>
      </c>
    </row>
    <row r="146" spans="1:20" ht="15.75" customHeight="1">
      <c r="A146" s="61" t="s">
        <v>119</v>
      </c>
      <c r="B146" s="176" t="s">
        <v>263</v>
      </c>
      <c r="C146" s="176"/>
      <c r="D146" s="176"/>
      <c r="E146" s="176"/>
      <c r="F146" s="176"/>
      <c r="G146" s="176"/>
      <c r="H146" s="176"/>
      <c r="I146" s="176"/>
      <c r="J146" s="60">
        <v>4</v>
      </c>
      <c r="K146" s="60">
        <v>2</v>
      </c>
      <c r="L146" s="60">
        <v>0</v>
      </c>
      <c r="M146" s="60">
        <v>0</v>
      </c>
      <c r="N146" s="57">
        <f>K146+L146+M146</f>
        <v>2</v>
      </c>
      <c r="O146" s="27">
        <f t="shared" si="23"/>
        <v>5</v>
      </c>
      <c r="P146" s="27">
        <f t="shared" si="24"/>
        <v>7</v>
      </c>
      <c r="Q146" s="35"/>
      <c r="R146" s="35" t="s">
        <v>23</v>
      </c>
      <c r="S146" s="58"/>
      <c r="T146" s="25" t="s">
        <v>34</v>
      </c>
    </row>
    <row r="147" spans="1:20">
      <c r="A147" s="181" t="s">
        <v>216</v>
      </c>
      <c r="B147" s="178"/>
      <c r="C147" s="178"/>
      <c r="D147" s="178"/>
      <c r="E147" s="178"/>
      <c r="F147" s="178"/>
      <c r="G147" s="178"/>
      <c r="H147" s="178"/>
      <c r="I147" s="178"/>
      <c r="J147" s="182"/>
      <c r="K147" s="182"/>
      <c r="L147" s="182"/>
      <c r="M147" s="182"/>
      <c r="N147" s="178"/>
      <c r="O147" s="178"/>
      <c r="P147" s="178"/>
      <c r="Q147" s="178"/>
      <c r="R147" s="178"/>
      <c r="S147" s="178"/>
      <c r="T147" s="180"/>
    </row>
    <row r="148" spans="1:20">
      <c r="A148" s="31" t="s">
        <v>121</v>
      </c>
      <c r="B148" s="176" t="s">
        <v>123</v>
      </c>
      <c r="C148" s="176"/>
      <c r="D148" s="176"/>
      <c r="E148" s="176"/>
      <c r="F148" s="176"/>
      <c r="G148" s="176"/>
      <c r="H148" s="176"/>
      <c r="I148" s="176"/>
      <c r="J148" s="32">
        <v>4</v>
      </c>
      <c r="K148" s="32">
        <v>2</v>
      </c>
      <c r="L148" s="32">
        <v>2</v>
      </c>
      <c r="M148" s="32">
        <v>0</v>
      </c>
      <c r="N148" s="57">
        <f>K148+L148+M148</f>
        <v>4</v>
      </c>
      <c r="O148" s="27">
        <f t="shared" si="23"/>
        <v>3</v>
      </c>
      <c r="P148" s="27">
        <f t="shared" si="24"/>
        <v>7</v>
      </c>
      <c r="Q148" s="35"/>
      <c r="R148" s="35" t="s">
        <v>23</v>
      </c>
      <c r="S148" s="58"/>
      <c r="T148" s="25" t="s">
        <v>34</v>
      </c>
    </row>
    <row r="149" spans="1:20" ht="12.4" customHeight="1">
      <c r="A149" s="63" t="s">
        <v>122</v>
      </c>
      <c r="B149" s="127" t="s">
        <v>220</v>
      </c>
      <c r="C149" s="128"/>
      <c r="D149" s="128"/>
      <c r="E149" s="128"/>
      <c r="F149" s="128"/>
      <c r="G149" s="128"/>
      <c r="H149" s="128"/>
      <c r="I149" s="129"/>
      <c r="J149" s="32">
        <v>4</v>
      </c>
      <c r="K149" s="32">
        <v>2</v>
      </c>
      <c r="L149" s="32">
        <v>2</v>
      </c>
      <c r="M149" s="32">
        <v>0</v>
      </c>
      <c r="N149" s="57">
        <f>K149+L149+M149</f>
        <v>4</v>
      </c>
      <c r="O149" s="27">
        <f t="shared" si="23"/>
        <v>3</v>
      </c>
      <c r="P149" s="27">
        <f t="shared" si="24"/>
        <v>7</v>
      </c>
      <c r="Q149" s="35"/>
      <c r="R149" s="35" t="s">
        <v>23</v>
      </c>
      <c r="S149" s="58"/>
      <c r="T149" s="25" t="s">
        <v>34</v>
      </c>
    </row>
    <row r="150" spans="1:20">
      <c r="A150" s="181" t="s">
        <v>217</v>
      </c>
      <c r="B150" s="206"/>
      <c r="C150" s="206"/>
      <c r="D150" s="206"/>
      <c r="E150" s="206"/>
      <c r="F150" s="206"/>
      <c r="G150" s="206"/>
      <c r="H150" s="206"/>
      <c r="I150" s="206"/>
      <c r="J150" s="290"/>
      <c r="K150" s="290"/>
      <c r="L150" s="290"/>
      <c r="M150" s="290"/>
      <c r="N150" s="206"/>
      <c r="O150" s="206"/>
      <c r="P150" s="206"/>
      <c r="Q150" s="206"/>
      <c r="R150" s="206"/>
      <c r="S150" s="206"/>
      <c r="T150" s="208"/>
    </row>
    <row r="151" spans="1:20" ht="12.95" customHeight="1">
      <c r="A151" s="31" t="s">
        <v>126</v>
      </c>
      <c r="B151" s="189" t="s">
        <v>159</v>
      </c>
      <c r="C151" s="174"/>
      <c r="D151" s="174"/>
      <c r="E151" s="174"/>
      <c r="F151" s="174"/>
      <c r="G151" s="174"/>
      <c r="H151" s="174"/>
      <c r="I151" s="175"/>
      <c r="J151" s="32">
        <v>4</v>
      </c>
      <c r="K151" s="32">
        <v>2</v>
      </c>
      <c r="L151" s="32">
        <v>1</v>
      </c>
      <c r="M151" s="32">
        <v>0</v>
      </c>
      <c r="N151" s="57">
        <f>K151+L151+M151</f>
        <v>3</v>
      </c>
      <c r="O151" s="27">
        <f>P151-N151</f>
        <v>4</v>
      </c>
      <c r="P151" s="27">
        <f>ROUND(PRODUCT(J151,25)/14,0)</f>
        <v>7</v>
      </c>
      <c r="Q151" s="35" t="s">
        <v>27</v>
      </c>
      <c r="R151" s="35"/>
      <c r="S151" s="58"/>
      <c r="T151" s="25" t="s">
        <v>32</v>
      </c>
    </row>
    <row r="152" spans="1:20" ht="12.95" customHeight="1">
      <c r="A152" s="31" t="s">
        <v>127</v>
      </c>
      <c r="B152" s="176" t="s">
        <v>221</v>
      </c>
      <c r="C152" s="176"/>
      <c r="D152" s="176"/>
      <c r="E152" s="176"/>
      <c r="F152" s="176"/>
      <c r="G152" s="176"/>
      <c r="H152" s="176"/>
      <c r="I152" s="176"/>
      <c r="J152" s="32">
        <v>4</v>
      </c>
      <c r="K152" s="32">
        <v>2</v>
      </c>
      <c r="L152" s="32">
        <v>1</v>
      </c>
      <c r="M152" s="32">
        <v>0</v>
      </c>
      <c r="N152" s="57">
        <f>K152+L152+M152</f>
        <v>3</v>
      </c>
      <c r="O152" s="27">
        <f>P152-N152</f>
        <v>4</v>
      </c>
      <c r="P152" s="27">
        <f>ROUND(PRODUCT(J152,25)/14,0)</f>
        <v>7</v>
      </c>
      <c r="Q152" s="35" t="s">
        <v>27</v>
      </c>
      <c r="R152" s="35"/>
      <c r="S152" s="58"/>
      <c r="T152" s="25" t="s">
        <v>32</v>
      </c>
    </row>
    <row r="153" spans="1:20" ht="12.95" customHeight="1">
      <c r="A153" s="181" t="s">
        <v>131</v>
      </c>
      <c r="B153" s="206"/>
      <c r="C153" s="206"/>
      <c r="D153" s="206"/>
      <c r="E153" s="206"/>
      <c r="F153" s="206"/>
      <c r="G153" s="206"/>
      <c r="H153" s="206"/>
      <c r="I153" s="206"/>
      <c r="J153" s="290"/>
      <c r="K153" s="290"/>
      <c r="L153" s="290"/>
      <c r="M153" s="291"/>
      <c r="N153" s="206"/>
      <c r="O153" s="206"/>
      <c r="P153" s="206"/>
      <c r="Q153" s="206"/>
      <c r="R153" s="206"/>
      <c r="S153" s="206"/>
      <c r="T153" s="208"/>
    </row>
    <row r="154" spans="1:20">
      <c r="A154" s="34" t="s">
        <v>195</v>
      </c>
      <c r="B154" s="189" t="s">
        <v>194</v>
      </c>
      <c r="C154" s="174"/>
      <c r="D154" s="174"/>
      <c r="E154" s="174"/>
      <c r="F154" s="174"/>
      <c r="G154" s="174"/>
      <c r="H154" s="174"/>
      <c r="I154" s="175"/>
      <c r="J154" s="32">
        <v>4</v>
      </c>
      <c r="K154" s="32">
        <v>1</v>
      </c>
      <c r="L154" s="32">
        <v>1</v>
      </c>
      <c r="M154" s="64">
        <v>0</v>
      </c>
      <c r="N154" s="27">
        <f>K154+L154+M154</f>
        <v>2</v>
      </c>
      <c r="O154" s="27">
        <f>P154-N154</f>
        <v>5</v>
      </c>
      <c r="P154" s="27">
        <f>ROUND(PRODUCT(J154,25)/14,0)</f>
        <v>7</v>
      </c>
      <c r="Q154" s="35"/>
      <c r="R154" s="35" t="s">
        <v>23</v>
      </c>
      <c r="S154" s="58"/>
      <c r="T154" s="25" t="s">
        <v>34</v>
      </c>
    </row>
    <row r="155" spans="1:20">
      <c r="A155" s="34" t="s">
        <v>197</v>
      </c>
      <c r="B155" s="175" t="s">
        <v>196</v>
      </c>
      <c r="C155" s="176"/>
      <c r="D155" s="176"/>
      <c r="E155" s="176"/>
      <c r="F155" s="176"/>
      <c r="G155" s="176"/>
      <c r="H155" s="176"/>
      <c r="I155" s="189"/>
      <c r="J155" s="32">
        <v>4</v>
      </c>
      <c r="K155" s="32">
        <v>1</v>
      </c>
      <c r="L155" s="32">
        <v>1</v>
      </c>
      <c r="M155" s="64">
        <v>0</v>
      </c>
      <c r="N155" s="27">
        <f>K155+L155+M155</f>
        <v>2</v>
      </c>
      <c r="O155" s="27">
        <f>P155-N155</f>
        <v>5</v>
      </c>
      <c r="P155" s="27">
        <f>ROUND(PRODUCT(J155,25)/14,0)</f>
        <v>7</v>
      </c>
      <c r="Q155" s="35"/>
      <c r="R155" s="35" t="s">
        <v>23</v>
      </c>
      <c r="S155" s="58"/>
      <c r="T155" s="25" t="s">
        <v>34</v>
      </c>
    </row>
    <row r="156" spans="1:20">
      <c r="A156" s="34" t="s">
        <v>199</v>
      </c>
      <c r="B156" s="176" t="s">
        <v>198</v>
      </c>
      <c r="C156" s="176"/>
      <c r="D156" s="176"/>
      <c r="E156" s="176"/>
      <c r="F156" s="176"/>
      <c r="G156" s="176"/>
      <c r="H156" s="176"/>
      <c r="I156" s="176"/>
      <c r="J156" s="32">
        <v>4</v>
      </c>
      <c r="K156" s="32">
        <v>1</v>
      </c>
      <c r="L156" s="32">
        <v>1</v>
      </c>
      <c r="M156" s="64">
        <v>0</v>
      </c>
      <c r="N156" s="27">
        <f>K156+L156+M156</f>
        <v>2</v>
      </c>
      <c r="O156" s="27">
        <f>P156-N156</f>
        <v>5</v>
      </c>
      <c r="P156" s="27">
        <f>ROUND(PRODUCT(J156,25)/14,0)</f>
        <v>7</v>
      </c>
      <c r="Q156" s="35"/>
      <c r="R156" s="35" t="s">
        <v>23</v>
      </c>
      <c r="S156" s="58"/>
      <c r="T156" s="25" t="s">
        <v>34</v>
      </c>
    </row>
    <row r="157" spans="1:20">
      <c r="A157" s="177" t="s">
        <v>132</v>
      </c>
      <c r="B157" s="206"/>
      <c r="C157" s="206"/>
      <c r="D157" s="206"/>
      <c r="E157" s="206"/>
      <c r="F157" s="206"/>
      <c r="G157" s="206"/>
      <c r="H157" s="206"/>
      <c r="I157" s="206"/>
      <c r="J157" s="207"/>
      <c r="K157" s="207"/>
      <c r="L157" s="207"/>
      <c r="M157" s="207"/>
      <c r="N157" s="206"/>
      <c r="O157" s="206"/>
      <c r="P157" s="206"/>
      <c r="Q157" s="206"/>
      <c r="R157" s="206"/>
      <c r="S157" s="206"/>
      <c r="T157" s="208"/>
    </row>
    <row r="158" spans="1:20">
      <c r="A158" s="31" t="s">
        <v>128</v>
      </c>
      <c r="B158" s="176" t="s">
        <v>130</v>
      </c>
      <c r="C158" s="176"/>
      <c r="D158" s="176"/>
      <c r="E158" s="176"/>
      <c r="F158" s="176"/>
      <c r="G158" s="176"/>
      <c r="H158" s="176"/>
      <c r="I158" s="176"/>
      <c r="J158" s="32">
        <v>4</v>
      </c>
      <c r="K158" s="32">
        <v>2</v>
      </c>
      <c r="L158" s="32">
        <v>2</v>
      </c>
      <c r="M158" s="32">
        <v>0</v>
      </c>
      <c r="N158" s="57">
        <f>K158+L158+M158</f>
        <v>4</v>
      </c>
      <c r="O158" s="27">
        <f>P158-N158</f>
        <v>4</v>
      </c>
      <c r="P158" s="27">
        <f>ROUND(PRODUCT(J158,25)/12,0)</f>
        <v>8</v>
      </c>
      <c r="Q158" s="35"/>
      <c r="R158" s="35" t="s">
        <v>23</v>
      </c>
      <c r="S158" s="58"/>
      <c r="T158" s="25" t="s">
        <v>34</v>
      </c>
    </row>
    <row r="159" spans="1:20" ht="30" customHeight="1">
      <c r="A159" s="31" t="s">
        <v>129</v>
      </c>
      <c r="B159" s="128" t="s">
        <v>158</v>
      </c>
      <c r="C159" s="128"/>
      <c r="D159" s="128"/>
      <c r="E159" s="128"/>
      <c r="F159" s="128"/>
      <c r="G159" s="128"/>
      <c r="H159" s="128"/>
      <c r="I159" s="128"/>
      <c r="J159" s="32">
        <v>4</v>
      </c>
      <c r="K159" s="31">
        <v>2</v>
      </c>
      <c r="L159" s="31">
        <v>2</v>
      </c>
      <c r="M159" s="31">
        <v>0</v>
      </c>
      <c r="N159" s="57">
        <f>K159+L159+M159</f>
        <v>4</v>
      </c>
      <c r="O159" s="27">
        <f>P159-N159</f>
        <v>4</v>
      </c>
      <c r="P159" s="27">
        <f>ROUND(PRODUCT(J159,25)/12,0)</f>
        <v>8</v>
      </c>
      <c r="Q159" s="35"/>
      <c r="R159" s="35" t="s">
        <v>23</v>
      </c>
      <c r="S159" s="58"/>
      <c r="T159" s="25" t="s">
        <v>34</v>
      </c>
    </row>
    <row r="160" spans="1:20">
      <c r="A160" s="181" t="s">
        <v>133</v>
      </c>
      <c r="B160" s="206"/>
      <c r="C160" s="206"/>
      <c r="D160" s="206"/>
      <c r="E160" s="206"/>
      <c r="F160" s="206"/>
      <c r="G160" s="206"/>
      <c r="H160" s="206"/>
      <c r="I160" s="206"/>
      <c r="J160" s="290"/>
      <c r="K160" s="290"/>
      <c r="L160" s="290"/>
      <c r="M160" s="290"/>
      <c r="N160" s="206"/>
      <c r="O160" s="206"/>
      <c r="P160" s="206"/>
      <c r="Q160" s="206"/>
      <c r="R160" s="206"/>
      <c r="S160" s="206"/>
      <c r="T160" s="208"/>
    </row>
    <row r="161" spans="1:20">
      <c r="A161" s="31" t="s">
        <v>201</v>
      </c>
      <c r="B161" s="175" t="s">
        <v>200</v>
      </c>
      <c r="C161" s="176"/>
      <c r="D161" s="176"/>
      <c r="E161" s="176"/>
      <c r="F161" s="176"/>
      <c r="G161" s="176"/>
      <c r="H161" s="176"/>
      <c r="I161" s="189"/>
      <c r="J161" s="32">
        <v>3</v>
      </c>
      <c r="K161" s="60">
        <v>1</v>
      </c>
      <c r="L161" s="60">
        <v>1</v>
      </c>
      <c r="M161" s="60">
        <v>0</v>
      </c>
      <c r="N161" s="57">
        <f>K161+L161+M161</f>
        <v>2</v>
      </c>
      <c r="O161" s="27">
        <f>P161-N161</f>
        <v>4</v>
      </c>
      <c r="P161" s="27">
        <f>ROUND(PRODUCT(J161,25)/12,0)</f>
        <v>6</v>
      </c>
      <c r="Q161" s="35"/>
      <c r="R161" s="35" t="s">
        <v>23</v>
      </c>
      <c r="S161" s="58"/>
      <c r="T161" s="25" t="s">
        <v>32</v>
      </c>
    </row>
    <row r="162" spans="1:20">
      <c r="A162" s="31" t="s">
        <v>203</v>
      </c>
      <c r="B162" s="175" t="s">
        <v>202</v>
      </c>
      <c r="C162" s="176"/>
      <c r="D162" s="176"/>
      <c r="E162" s="176"/>
      <c r="F162" s="176"/>
      <c r="G162" s="176"/>
      <c r="H162" s="176"/>
      <c r="I162" s="189"/>
      <c r="J162" s="32">
        <v>3</v>
      </c>
      <c r="K162" s="60">
        <v>1</v>
      </c>
      <c r="L162" s="60">
        <v>1</v>
      </c>
      <c r="M162" s="60">
        <v>0</v>
      </c>
      <c r="N162" s="57">
        <f>K162+L162+M162</f>
        <v>2</v>
      </c>
      <c r="O162" s="27">
        <f>P162-N162</f>
        <v>4</v>
      </c>
      <c r="P162" s="27">
        <f>ROUND(PRODUCT(J162,25)/12,0)</f>
        <v>6</v>
      </c>
      <c r="Q162" s="35"/>
      <c r="R162" s="35" t="s">
        <v>23</v>
      </c>
      <c r="S162" s="58"/>
      <c r="T162" s="25" t="s">
        <v>34</v>
      </c>
    </row>
    <row r="163" spans="1:20">
      <c r="A163" s="31" t="s">
        <v>204</v>
      </c>
      <c r="B163" s="175" t="s">
        <v>273</v>
      </c>
      <c r="C163" s="176"/>
      <c r="D163" s="176"/>
      <c r="E163" s="176"/>
      <c r="F163" s="176"/>
      <c r="G163" s="176"/>
      <c r="H163" s="176"/>
      <c r="I163" s="189"/>
      <c r="J163" s="32">
        <v>3</v>
      </c>
      <c r="K163" s="60">
        <v>1</v>
      </c>
      <c r="L163" s="60">
        <v>1</v>
      </c>
      <c r="M163" s="60">
        <v>0</v>
      </c>
      <c r="N163" s="57">
        <f>K163+L163+M163</f>
        <v>2</v>
      </c>
      <c r="O163" s="27">
        <f>P163-N163</f>
        <v>4</v>
      </c>
      <c r="P163" s="27">
        <f>ROUND(PRODUCT(J163,25)/12,0)</f>
        <v>6</v>
      </c>
      <c r="Q163" s="35"/>
      <c r="R163" s="35" t="s">
        <v>23</v>
      </c>
      <c r="S163" s="58"/>
      <c r="T163" s="25" t="s">
        <v>34</v>
      </c>
    </row>
    <row r="164" spans="1:20" ht="24.75" customHeight="1">
      <c r="A164" s="194" t="s">
        <v>45</v>
      </c>
      <c r="B164" s="195"/>
      <c r="C164" s="195"/>
      <c r="D164" s="195"/>
      <c r="E164" s="195"/>
      <c r="F164" s="195"/>
      <c r="G164" s="195"/>
      <c r="H164" s="195"/>
      <c r="I164" s="196"/>
      <c r="J164" s="51">
        <f t="shared" ref="J164:P164" si="25">SUM(J142,J145,J148,J151,J154,J158,J161)</f>
        <v>26</v>
      </c>
      <c r="K164" s="51">
        <f t="shared" si="25"/>
        <v>10</v>
      </c>
      <c r="L164" s="51">
        <f t="shared" si="25"/>
        <v>7</v>
      </c>
      <c r="M164" s="78">
        <f t="shared" si="25"/>
        <v>1</v>
      </c>
      <c r="N164" s="78">
        <f t="shared" si="25"/>
        <v>18</v>
      </c>
      <c r="O164" s="78">
        <f t="shared" si="25"/>
        <v>29</v>
      </c>
      <c r="P164" s="78">
        <f t="shared" si="25"/>
        <v>47</v>
      </c>
      <c r="Q164" s="41">
        <f>COUNTIF(Q142,"E")+COUNTIF(Q145,"E")+COUNTIF(Q148,"E")+COUNTIF(Q151,"E")+COUNTIF(Q154,"E")+COUNTIF(Q158,"E")+COUNTIF(Q161,"E")</f>
        <v>1</v>
      </c>
      <c r="R164" s="41">
        <f>COUNTIF(R142,"C")+COUNTIF(R145,"C")+COUNTIF(R148,"C")+COUNTIF(R151,"C")+COUNTIF(R154,"C")+COUNTIF(R158,"C")+COUNTIF(R161,"C")</f>
        <v>5</v>
      </c>
      <c r="S164" s="41">
        <f>COUNTIF(S142,"VP")+COUNTIF(S145,"VP")+COUNTIF(S148,"VP")+COUNTIF(S151,"VP")+COUNTIF(S154,"VP")+COUNTIF(S158,"VP")+COUNTIF(S161,"VP")</f>
        <v>1</v>
      </c>
      <c r="T164" s="65">
        <f>ROUND((11*100)/T134,2)</f>
        <v>20</v>
      </c>
    </row>
    <row r="165" spans="1:20" ht="13.5" customHeight="1">
      <c r="A165" s="191" t="s">
        <v>46</v>
      </c>
      <c r="B165" s="192"/>
      <c r="C165" s="192"/>
      <c r="D165" s="192"/>
      <c r="E165" s="192"/>
      <c r="F165" s="192"/>
      <c r="G165" s="192"/>
      <c r="H165" s="192"/>
      <c r="I165" s="192"/>
      <c r="J165" s="193"/>
      <c r="K165" s="41">
        <f t="shared" ref="K165:P165" si="26">SUM(K142,K145,K148,K151,K154)*14+SUM(K158,K161)*12</f>
        <v>134</v>
      </c>
      <c r="L165" s="41">
        <f t="shared" si="26"/>
        <v>92</v>
      </c>
      <c r="M165" s="41">
        <f t="shared" si="26"/>
        <v>14</v>
      </c>
      <c r="N165" s="41">
        <f t="shared" si="26"/>
        <v>240</v>
      </c>
      <c r="O165" s="41">
        <f t="shared" si="26"/>
        <v>390</v>
      </c>
      <c r="P165" s="41">
        <f t="shared" si="26"/>
        <v>630</v>
      </c>
      <c r="Q165" s="250"/>
      <c r="R165" s="251"/>
      <c r="S165" s="251"/>
      <c r="T165" s="252"/>
    </row>
    <row r="166" spans="1:20">
      <c r="A166" s="194"/>
      <c r="B166" s="195"/>
      <c r="C166" s="195"/>
      <c r="D166" s="195"/>
      <c r="E166" s="195"/>
      <c r="F166" s="195"/>
      <c r="G166" s="195"/>
      <c r="H166" s="195"/>
      <c r="I166" s="195"/>
      <c r="J166" s="196"/>
      <c r="K166" s="232">
        <f>SUM(K165:M165)</f>
        <v>240</v>
      </c>
      <c r="L166" s="233"/>
      <c r="M166" s="234"/>
      <c r="N166" s="222">
        <f>SUM(N165:O165)</f>
        <v>630</v>
      </c>
      <c r="O166" s="223"/>
      <c r="P166" s="224"/>
      <c r="Q166" s="253"/>
      <c r="R166" s="254"/>
      <c r="S166" s="254"/>
      <c r="T166" s="255"/>
    </row>
    <row r="167" spans="1:20">
      <c r="A167" s="7"/>
      <c r="B167" s="7"/>
      <c r="C167" s="7"/>
      <c r="D167" s="7"/>
      <c r="E167" s="7"/>
      <c r="F167" s="7"/>
      <c r="G167" s="7"/>
      <c r="H167" s="7"/>
      <c r="I167" s="7"/>
      <c r="J167" s="7"/>
      <c r="K167" s="62"/>
      <c r="L167" s="62"/>
      <c r="M167" s="62"/>
      <c r="N167" s="66"/>
      <c r="O167" s="66"/>
      <c r="P167" s="66"/>
      <c r="Q167" s="67"/>
      <c r="R167" s="67"/>
      <c r="S167" s="67"/>
      <c r="T167" s="67"/>
    </row>
    <row r="168" spans="1:20" ht="12.95" hidden="1" customHeight="1">
      <c r="B168" s="9"/>
      <c r="C168" s="9"/>
      <c r="D168" s="9"/>
      <c r="E168" s="9"/>
      <c r="F168" s="9"/>
      <c r="G168" s="9"/>
      <c r="M168" s="8"/>
      <c r="N168" s="8"/>
      <c r="O168" s="8"/>
      <c r="P168" s="8"/>
      <c r="Q168" s="8"/>
      <c r="R168" s="8"/>
      <c r="S168" s="8"/>
    </row>
    <row r="169" spans="1:20" ht="12.95" hidden="1" customHeight="1">
      <c r="B169" s="8"/>
      <c r="C169" s="8"/>
      <c r="D169" s="8"/>
      <c r="E169" s="8"/>
      <c r="F169" s="8"/>
      <c r="G169" s="8"/>
      <c r="M169" s="8"/>
      <c r="N169" s="8"/>
      <c r="O169" s="8"/>
      <c r="P169" s="8"/>
      <c r="Q169" s="8"/>
      <c r="R169" s="8"/>
      <c r="S169" s="8"/>
    </row>
    <row r="170" spans="1:20" ht="19.5" customHeight="1">
      <c r="A170" s="286" t="s">
        <v>47</v>
      </c>
      <c r="B170" s="286"/>
      <c r="C170" s="286"/>
      <c r="D170" s="286"/>
      <c r="E170" s="286"/>
      <c r="F170" s="286"/>
      <c r="G170" s="286"/>
      <c r="H170" s="286"/>
      <c r="I170" s="286"/>
      <c r="J170" s="286"/>
      <c r="K170" s="286"/>
      <c r="L170" s="286"/>
      <c r="M170" s="286"/>
      <c r="N170" s="286"/>
      <c r="O170" s="286"/>
      <c r="P170" s="286"/>
      <c r="Q170" s="286"/>
      <c r="R170" s="286"/>
      <c r="S170" s="286"/>
      <c r="T170" s="286"/>
    </row>
    <row r="171" spans="1:20" ht="28.5" customHeight="1">
      <c r="A171" s="216" t="s">
        <v>22</v>
      </c>
      <c r="B171" s="183" t="s">
        <v>21</v>
      </c>
      <c r="C171" s="184"/>
      <c r="D171" s="184"/>
      <c r="E171" s="184"/>
      <c r="F171" s="184"/>
      <c r="G171" s="184"/>
      <c r="H171" s="184"/>
      <c r="I171" s="185"/>
      <c r="J171" s="218" t="s">
        <v>36</v>
      </c>
      <c r="K171" s="256" t="s">
        <v>19</v>
      </c>
      <c r="L171" s="256"/>
      <c r="M171" s="256"/>
      <c r="N171" s="256" t="s">
        <v>37</v>
      </c>
      <c r="O171" s="267"/>
      <c r="P171" s="267"/>
      <c r="Q171" s="256" t="s">
        <v>18</v>
      </c>
      <c r="R171" s="256"/>
      <c r="S171" s="256"/>
      <c r="T171" s="256" t="s">
        <v>17</v>
      </c>
    </row>
    <row r="172" spans="1:20" ht="16.5" customHeight="1">
      <c r="A172" s="217"/>
      <c r="B172" s="186"/>
      <c r="C172" s="187"/>
      <c r="D172" s="187"/>
      <c r="E172" s="187"/>
      <c r="F172" s="187"/>
      <c r="G172" s="187"/>
      <c r="H172" s="187"/>
      <c r="I172" s="188"/>
      <c r="J172" s="214"/>
      <c r="K172" s="24" t="s">
        <v>23</v>
      </c>
      <c r="L172" s="24" t="s">
        <v>24</v>
      </c>
      <c r="M172" s="24" t="s">
        <v>25</v>
      </c>
      <c r="N172" s="24" t="s">
        <v>29</v>
      </c>
      <c r="O172" s="24" t="s">
        <v>5</v>
      </c>
      <c r="P172" s="24" t="s">
        <v>26</v>
      </c>
      <c r="Q172" s="24" t="s">
        <v>27</v>
      </c>
      <c r="R172" s="24" t="s">
        <v>23</v>
      </c>
      <c r="S172" s="24" t="s">
        <v>28</v>
      </c>
      <c r="T172" s="256"/>
    </row>
    <row r="173" spans="1:20" ht="18.75" customHeight="1">
      <c r="A173" s="293" t="s">
        <v>48</v>
      </c>
      <c r="B173" s="293"/>
      <c r="C173" s="293"/>
      <c r="D173" s="293"/>
      <c r="E173" s="293"/>
      <c r="F173" s="293"/>
      <c r="G173" s="293"/>
      <c r="H173" s="293"/>
      <c r="I173" s="293"/>
      <c r="J173" s="293"/>
      <c r="K173" s="293"/>
      <c r="L173" s="293"/>
      <c r="M173" s="293"/>
      <c r="N173" s="294"/>
      <c r="O173" s="294"/>
      <c r="P173" s="294"/>
      <c r="Q173" s="294"/>
      <c r="R173" s="294"/>
      <c r="S173" s="294"/>
      <c r="T173" s="294"/>
    </row>
    <row r="174" spans="1:20">
      <c r="A174" s="68" t="s">
        <v>135</v>
      </c>
      <c r="B174" s="174" t="s">
        <v>136</v>
      </c>
      <c r="C174" s="174"/>
      <c r="D174" s="174"/>
      <c r="E174" s="174"/>
      <c r="F174" s="174"/>
      <c r="G174" s="174"/>
      <c r="H174" s="174"/>
      <c r="I174" s="174"/>
      <c r="J174" s="69">
        <v>3</v>
      </c>
      <c r="K174" s="70">
        <v>0</v>
      </c>
      <c r="L174" s="70">
        <v>0</v>
      </c>
      <c r="M174" s="70">
        <v>2</v>
      </c>
      <c r="N174" s="57">
        <f>K174+L174+M174</f>
        <v>2</v>
      </c>
      <c r="O174" s="27">
        <f>P174-N174</f>
        <v>3</v>
      </c>
      <c r="P174" s="27">
        <f>ROUND(PRODUCT(J174,25)/14,0)</f>
        <v>5</v>
      </c>
      <c r="Q174" s="35"/>
      <c r="R174" s="35"/>
      <c r="S174" s="58" t="s">
        <v>28</v>
      </c>
      <c r="T174" s="25" t="s">
        <v>35</v>
      </c>
    </row>
    <row r="175" spans="1:20" ht="18" customHeight="1">
      <c r="A175" s="177" t="s">
        <v>211</v>
      </c>
      <c r="B175" s="179"/>
      <c r="C175" s="179"/>
      <c r="D175" s="179"/>
      <c r="E175" s="179"/>
      <c r="F175" s="179"/>
      <c r="G175" s="179"/>
      <c r="H175" s="179"/>
      <c r="I175" s="179"/>
      <c r="J175" s="179"/>
      <c r="K175" s="179"/>
      <c r="L175" s="179"/>
      <c r="M175" s="179"/>
      <c r="N175" s="178"/>
      <c r="O175" s="178"/>
      <c r="P175" s="178"/>
      <c r="Q175" s="178"/>
      <c r="R175" s="178"/>
      <c r="S175" s="178"/>
      <c r="T175" s="180"/>
    </row>
    <row r="176" spans="1:20">
      <c r="A176" s="68" t="s">
        <v>137</v>
      </c>
      <c r="B176" s="174" t="s">
        <v>136</v>
      </c>
      <c r="C176" s="174"/>
      <c r="D176" s="174"/>
      <c r="E176" s="174"/>
      <c r="F176" s="174"/>
      <c r="G176" s="174"/>
      <c r="H176" s="174"/>
      <c r="I176" s="174"/>
      <c r="J176" s="69">
        <v>3</v>
      </c>
      <c r="K176" s="70">
        <v>0</v>
      </c>
      <c r="L176" s="70">
        <v>0</v>
      </c>
      <c r="M176" s="70">
        <v>2</v>
      </c>
      <c r="N176" s="57">
        <f>K176+L176+M176</f>
        <v>2</v>
      </c>
      <c r="O176" s="27">
        <f>P176-N176</f>
        <v>3</v>
      </c>
      <c r="P176" s="27">
        <f>ROUND(PRODUCT(J176,25)/14,0)</f>
        <v>5</v>
      </c>
      <c r="Q176" s="35"/>
      <c r="R176" s="35"/>
      <c r="S176" s="58" t="s">
        <v>28</v>
      </c>
      <c r="T176" s="25" t="s">
        <v>35</v>
      </c>
    </row>
    <row r="177" spans="1:20" ht="20.25" customHeight="1">
      <c r="A177" s="289" t="s">
        <v>49</v>
      </c>
      <c r="B177" s="178"/>
      <c r="C177" s="178"/>
      <c r="D177" s="178"/>
      <c r="E177" s="178"/>
      <c r="F177" s="178"/>
      <c r="G177" s="178"/>
      <c r="H177" s="178"/>
      <c r="I177" s="178"/>
      <c r="J177" s="179"/>
      <c r="K177" s="179"/>
      <c r="L177" s="179"/>
      <c r="M177" s="179"/>
      <c r="N177" s="178"/>
      <c r="O177" s="178"/>
      <c r="P177" s="178"/>
      <c r="Q177" s="178"/>
      <c r="R177" s="178"/>
      <c r="S177" s="178"/>
      <c r="T177" s="180"/>
    </row>
    <row r="178" spans="1:20">
      <c r="A178" s="71" t="s">
        <v>207</v>
      </c>
      <c r="B178" s="175" t="s">
        <v>206</v>
      </c>
      <c r="C178" s="176"/>
      <c r="D178" s="176"/>
      <c r="E178" s="176"/>
      <c r="F178" s="176"/>
      <c r="G178" s="176"/>
      <c r="H178" s="176"/>
      <c r="I178" s="189"/>
      <c r="J178" s="69">
        <v>3</v>
      </c>
      <c r="K178" s="70">
        <v>0</v>
      </c>
      <c r="L178" s="70">
        <v>0</v>
      </c>
      <c r="M178" s="70">
        <v>2</v>
      </c>
      <c r="N178" s="57">
        <f>K178+L178+M178</f>
        <v>2</v>
      </c>
      <c r="O178" s="27">
        <f>P178-N178</f>
        <v>3</v>
      </c>
      <c r="P178" s="27">
        <f>ROUND(PRODUCT(J178,25)/14,0)</f>
        <v>5</v>
      </c>
      <c r="Q178" s="35"/>
      <c r="R178" s="35"/>
      <c r="S178" s="58" t="s">
        <v>28</v>
      </c>
      <c r="T178" s="25" t="s">
        <v>35</v>
      </c>
    </row>
    <row r="179" spans="1:20" ht="20.25" customHeight="1">
      <c r="A179" s="289" t="s">
        <v>205</v>
      </c>
      <c r="B179" s="206"/>
      <c r="C179" s="206"/>
      <c r="D179" s="206"/>
      <c r="E179" s="206"/>
      <c r="F179" s="206"/>
      <c r="G179" s="206"/>
      <c r="H179" s="206"/>
      <c r="I179" s="206"/>
      <c r="J179" s="207"/>
      <c r="K179" s="207"/>
      <c r="L179" s="207"/>
      <c r="M179" s="207"/>
      <c r="N179" s="206"/>
      <c r="O179" s="206"/>
      <c r="P179" s="206"/>
      <c r="Q179" s="206"/>
      <c r="R179" s="206"/>
      <c r="S179" s="206"/>
      <c r="T179" s="208"/>
    </row>
    <row r="180" spans="1:20">
      <c r="A180" s="68" t="s">
        <v>208</v>
      </c>
      <c r="B180" s="174" t="s">
        <v>206</v>
      </c>
      <c r="C180" s="174"/>
      <c r="D180" s="174"/>
      <c r="E180" s="174"/>
      <c r="F180" s="174"/>
      <c r="G180" s="174"/>
      <c r="H180" s="174"/>
      <c r="I180" s="174"/>
      <c r="J180" s="69">
        <v>3</v>
      </c>
      <c r="K180" s="70">
        <v>0</v>
      </c>
      <c r="L180" s="70">
        <v>0</v>
      </c>
      <c r="M180" s="70">
        <v>2</v>
      </c>
      <c r="N180" s="57">
        <f>K180+L180+M180</f>
        <v>2</v>
      </c>
      <c r="O180" s="27">
        <f>P180-N180</f>
        <v>3</v>
      </c>
      <c r="P180" s="27">
        <f>ROUND(PRODUCT(J180,25)/14,0)</f>
        <v>5</v>
      </c>
      <c r="Q180" s="35"/>
      <c r="R180" s="35"/>
      <c r="S180" s="58" t="s">
        <v>28</v>
      </c>
      <c r="T180" s="25" t="s">
        <v>35</v>
      </c>
    </row>
    <row r="181" spans="1:20" ht="29.25" customHeight="1">
      <c r="A181" s="219" t="s">
        <v>45</v>
      </c>
      <c r="B181" s="220"/>
      <c r="C181" s="220"/>
      <c r="D181" s="220"/>
      <c r="E181" s="220"/>
      <c r="F181" s="220"/>
      <c r="G181" s="220"/>
      <c r="H181" s="220"/>
      <c r="I181" s="221"/>
      <c r="J181" s="41">
        <f t="shared" ref="J181:P181" si="27">SUM(J174,J176,J178,J180)</f>
        <v>12</v>
      </c>
      <c r="K181" s="41">
        <f t="shared" si="27"/>
        <v>0</v>
      </c>
      <c r="L181" s="41">
        <f t="shared" si="27"/>
        <v>0</v>
      </c>
      <c r="M181" s="41">
        <f t="shared" si="27"/>
        <v>8</v>
      </c>
      <c r="N181" s="41">
        <f t="shared" si="27"/>
        <v>8</v>
      </c>
      <c r="O181" s="41">
        <f t="shared" si="27"/>
        <v>12</v>
      </c>
      <c r="P181" s="41">
        <f t="shared" si="27"/>
        <v>20</v>
      </c>
      <c r="Q181" s="41">
        <f>COUNTIF(Q174,"E")+COUNTIF(Q176,"E")+COUNTIF(Q178,"E")+COUNTIF(Q180,"E")</f>
        <v>0</v>
      </c>
      <c r="R181" s="41">
        <f>COUNTIF(R174,"C")+COUNTIF(R176,"C")+COUNTIF(R178,"C")+COUNTIF(R180,"C")</f>
        <v>0</v>
      </c>
      <c r="S181" s="41">
        <f>COUNTIF(S174,"VP")+COUNTIF(S176,"VP")+COUNTIF(S178,"VP")+COUNTIF(S180,"VP")</f>
        <v>4</v>
      </c>
      <c r="T181" s="65">
        <f>ROUND((4*100)/T134,2)</f>
        <v>7.27</v>
      </c>
    </row>
    <row r="182" spans="1:20" ht="16.5" customHeight="1">
      <c r="A182" s="191" t="s">
        <v>46</v>
      </c>
      <c r="B182" s="192"/>
      <c r="C182" s="192"/>
      <c r="D182" s="192"/>
      <c r="E182" s="192"/>
      <c r="F182" s="192"/>
      <c r="G182" s="192"/>
      <c r="H182" s="192"/>
      <c r="I182" s="192"/>
      <c r="J182" s="193"/>
      <c r="K182" s="41">
        <f t="shared" ref="K182:P182" si="28">SUM(K174,K176,K178,K180)*14</f>
        <v>0</v>
      </c>
      <c r="L182" s="41">
        <f t="shared" si="28"/>
        <v>0</v>
      </c>
      <c r="M182" s="41">
        <f t="shared" si="28"/>
        <v>112</v>
      </c>
      <c r="N182" s="41">
        <f t="shared" si="28"/>
        <v>112</v>
      </c>
      <c r="O182" s="41">
        <f t="shared" si="28"/>
        <v>168</v>
      </c>
      <c r="P182" s="41">
        <f t="shared" si="28"/>
        <v>280</v>
      </c>
      <c r="Q182" s="250"/>
      <c r="R182" s="251"/>
      <c r="S182" s="251"/>
      <c r="T182" s="252"/>
    </row>
    <row r="183" spans="1:20" ht="15.2" customHeight="1">
      <c r="A183" s="194"/>
      <c r="B183" s="195"/>
      <c r="C183" s="195"/>
      <c r="D183" s="195"/>
      <c r="E183" s="195"/>
      <c r="F183" s="195"/>
      <c r="G183" s="195"/>
      <c r="H183" s="195"/>
      <c r="I183" s="195"/>
      <c r="J183" s="196"/>
      <c r="K183" s="232">
        <f>SUM(K182:M182)</f>
        <v>112</v>
      </c>
      <c r="L183" s="233"/>
      <c r="M183" s="234"/>
      <c r="N183" s="222">
        <f>SUM(N182:O182)</f>
        <v>280</v>
      </c>
      <c r="O183" s="223"/>
      <c r="P183" s="224"/>
      <c r="Q183" s="253"/>
      <c r="R183" s="254"/>
      <c r="S183" s="254"/>
      <c r="T183" s="255"/>
    </row>
    <row r="184" spans="1:20" ht="15.2" customHeight="1">
      <c r="A184" s="7"/>
      <c r="B184" s="7"/>
      <c r="C184" s="7"/>
      <c r="D184" s="7"/>
      <c r="E184" s="7"/>
      <c r="F184" s="7"/>
      <c r="G184" s="7"/>
      <c r="H184" s="7"/>
      <c r="I184" s="7"/>
      <c r="J184" s="7"/>
      <c r="K184" s="62"/>
      <c r="L184" s="62"/>
      <c r="M184" s="62"/>
      <c r="N184" s="72"/>
      <c r="O184" s="72"/>
      <c r="P184" s="72"/>
      <c r="Q184" s="72"/>
      <c r="R184" s="72"/>
      <c r="S184" s="72"/>
      <c r="T184" s="72"/>
    </row>
    <row r="185" spans="1:20" ht="5.25" customHeight="1">
      <c r="A185" s="7"/>
      <c r="B185" s="7"/>
      <c r="C185" s="7"/>
      <c r="D185" s="7"/>
      <c r="E185" s="7"/>
      <c r="F185" s="7"/>
      <c r="G185" s="7"/>
      <c r="H185" s="7"/>
      <c r="I185" s="7"/>
      <c r="J185" s="7"/>
      <c r="K185" s="62"/>
      <c r="L185" s="62"/>
      <c r="M185" s="62"/>
      <c r="N185" s="72"/>
      <c r="O185" s="72"/>
      <c r="P185" s="72"/>
      <c r="Q185" s="72"/>
      <c r="R185" s="72"/>
      <c r="S185" s="72"/>
      <c r="T185" s="72"/>
    </row>
    <row r="186" spans="1:20" ht="24" customHeight="1">
      <c r="A186" s="286" t="s">
        <v>138</v>
      </c>
      <c r="B186" s="292"/>
      <c r="C186" s="292"/>
      <c r="D186" s="292"/>
      <c r="E186" s="292"/>
      <c r="F186" s="292"/>
      <c r="G186" s="292"/>
      <c r="H186" s="292"/>
      <c r="I186" s="292"/>
      <c r="J186" s="292"/>
      <c r="K186" s="292"/>
      <c r="L186" s="292"/>
      <c r="M186" s="292"/>
      <c r="N186" s="292"/>
      <c r="O186" s="292"/>
      <c r="P186" s="292"/>
      <c r="Q186" s="292"/>
      <c r="R186" s="292"/>
      <c r="S186" s="292"/>
      <c r="T186" s="292"/>
    </row>
    <row r="187" spans="1:20" ht="16.5" customHeight="1">
      <c r="A187" s="147" t="s">
        <v>210</v>
      </c>
      <c r="B187" s="295"/>
      <c r="C187" s="295"/>
      <c r="D187" s="295"/>
      <c r="E187" s="295"/>
      <c r="F187" s="295"/>
      <c r="G187" s="295"/>
      <c r="H187" s="295"/>
      <c r="I187" s="295"/>
      <c r="J187" s="295"/>
      <c r="K187" s="295"/>
      <c r="L187" s="295"/>
      <c r="M187" s="295"/>
      <c r="N187" s="295"/>
      <c r="O187" s="295"/>
      <c r="P187" s="295"/>
      <c r="Q187" s="295"/>
      <c r="R187" s="295"/>
      <c r="S187" s="295"/>
      <c r="T187" s="295"/>
    </row>
    <row r="188" spans="1:20" ht="34.5" customHeight="1">
      <c r="A188" s="147" t="s">
        <v>22</v>
      </c>
      <c r="B188" s="147" t="s">
        <v>21</v>
      </c>
      <c r="C188" s="147"/>
      <c r="D188" s="147"/>
      <c r="E188" s="147"/>
      <c r="F188" s="147"/>
      <c r="G188" s="147"/>
      <c r="H188" s="147"/>
      <c r="I188" s="147"/>
      <c r="J188" s="190" t="s">
        <v>36</v>
      </c>
      <c r="K188" s="190" t="s">
        <v>19</v>
      </c>
      <c r="L188" s="190"/>
      <c r="M188" s="190"/>
      <c r="N188" s="190" t="s">
        <v>37</v>
      </c>
      <c r="O188" s="190"/>
      <c r="P188" s="190"/>
      <c r="Q188" s="190" t="s">
        <v>18</v>
      </c>
      <c r="R188" s="190"/>
      <c r="S188" s="190"/>
      <c r="T188" s="190" t="s">
        <v>17</v>
      </c>
    </row>
    <row r="189" spans="1:20">
      <c r="A189" s="147"/>
      <c r="B189" s="147"/>
      <c r="C189" s="147"/>
      <c r="D189" s="147"/>
      <c r="E189" s="147"/>
      <c r="F189" s="147"/>
      <c r="G189" s="147"/>
      <c r="H189" s="147"/>
      <c r="I189" s="147"/>
      <c r="J189" s="190"/>
      <c r="K189" s="73" t="s">
        <v>23</v>
      </c>
      <c r="L189" s="73" t="s">
        <v>24</v>
      </c>
      <c r="M189" s="73" t="s">
        <v>25</v>
      </c>
      <c r="N189" s="73" t="s">
        <v>29</v>
      </c>
      <c r="O189" s="73" t="s">
        <v>5</v>
      </c>
      <c r="P189" s="73" t="s">
        <v>26</v>
      </c>
      <c r="Q189" s="73" t="s">
        <v>27</v>
      </c>
      <c r="R189" s="73" t="s">
        <v>23</v>
      </c>
      <c r="S189" s="73" t="s">
        <v>28</v>
      </c>
      <c r="T189" s="190"/>
    </row>
    <row r="190" spans="1:20" ht="17.25" customHeight="1">
      <c r="A190" s="197" t="s">
        <v>50</v>
      </c>
      <c r="B190" s="198"/>
      <c r="C190" s="198"/>
      <c r="D190" s="198"/>
      <c r="E190" s="198"/>
      <c r="F190" s="198"/>
      <c r="G190" s="198"/>
      <c r="H190" s="198"/>
      <c r="I190" s="198"/>
      <c r="J190" s="198"/>
      <c r="K190" s="198"/>
      <c r="L190" s="198"/>
      <c r="M190" s="198"/>
      <c r="N190" s="198"/>
      <c r="O190" s="198"/>
      <c r="P190" s="198"/>
      <c r="Q190" s="198"/>
      <c r="R190" s="198"/>
      <c r="S190" s="198"/>
      <c r="T190" s="199"/>
    </row>
    <row r="191" spans="1:20">
      <c r="A191" s="4" t="str">
        <f t="shared" ref="A191:A196" si="29">IF(ISNA(INDEX($A$36:$T$185,MATCH($B191,$B$36:$B$185,0),1)),"",INDEX($A$36:$T$185,MATCH($B191,$B$36:$B$185,0),1))</f>
        <v>LLM1001</v>
      </c>
      <c r="B191" s="148" t="s">
        <v>78</v>
      </c>
      <c r="C191" s="148"/>
      <c r="D191" s="148"/>
      <c r="E191" s="148"/>
      <c r="F191" s="148"/>
      <c r="G191" s="148"/>
      <c r="H191" s="148"/>
      <c r="I191" s="148"/>
      <c r="J191" s="27">
        <f>IF(ISNA(INDEX($A$36:$T$185,MATCH($B191,$B$36:$B$185,0),10)),"",INDEX($A$36:$T$185,MATCH($B191,$B$36:$B$185,0),10))</f>
        <v>4</v>
      </c>
      <c r="K191" s="27">
        <f t="shared" ref="K191:K196" si="30">IF(ISNA(INDEX($A$36:$T$185,MATCH($B191,$B$36:$B$185,0),11)),"",INDEX($A$36:$T$185,MATCH($B191,$B$36:$B$185,0),11))</f>
        <v>2</v>
      </c>
      <c r="L191" s="27">
        <f t="shared" ref="L191:L196" si="31">IF(ISNA(INDEX($A$36:$T$185,MATCH($B191,$B$36:$B$185,0),12)),"",INDEX($A$36:$T$185,MATCH($B191,$B$36:$B$185,0),12))</f>
        <v>1</v>
      </c>
      <c r="M191" s="27">
        <f t="shared" ref="M191:M196" si="32">IF(ISNA(INDEX($A$36:$T$185,MATCH($B191,$B$36:$B$185,0),13)),"",INDEX($A$36:$T$185,MATCH($B191,$B$36:$B$185,0),13))</f>
        <v>0</v>
      </c>
      <c r="N191" s="27">
        <f t="shared" ref="N191:N196" si="33">IF(ISNA(INDEX($A$36:$T$185,MATCH($B191,$B$36:$B$185,0),14)),"",INDEX($A$36:$T$185,MATCH($B191,$B$36:$B$185,0),14))</f>
        <v>3</v>
      </c>
      <c r="O191" s="27">
        <f t="shared" ref="O191:O196" si="34">IF(ISNA(INDEX($A$36:$T$185,MATCH($B191,$B$36:$B$185,0),15)),"",INDEX($A$36:$T$185,MATCH($B191,$B$36:$B$185,0),15))</f>
        <v>4</v>
      </c>
      <c r="P191" s="27">
        <f t="shared" ref="P191:P196" si="35">IF(ISNA(INDEX($A$36:$T$185,MATCH($B191,$B$36:$B$185,0),16)),"",INDEX($A$36:$T$185,MATCH($B191,$B$36:$B$185,0),16))</f>
        <v>7</v>
      </c>
      <c r="Q191" s="74" t="str">
        <f t="shared" ref="Q191:Q196" si="36">IF(ISNA(INDEX($A$36:$T$185,MATCH($B191,$B$36:$B$185,0),17)),"",INDEX($A$36:$T$185,MATCH($B191,$B$36:$B$185,0),17))</f>
        <v>E</v>
      </c>
      <c r="R191" s="74">
        <f t="shared" ref="R191:R196" si="37">IF(ISNA(INDEX($A$36:$T$185,MATCH($B191,$B$36:$B$185,0),18)),"",INDEX($A$36:$T$185,MATCH($B191,$B$36:$B$185,0),18))</f>
        <v>0</v>
      </c>
      <c r="S191" s="74">
        <f t="shared" ref="S191:S196" si="38">IF(ISNA(INDEX($A$36:$T$185,MATCH($B191,$B$36:$B$185,0),19)),"",INDEX($A$36:$T$185,MATCH($B191,$B$36:$B$185,0),19))</f>
        <v>0</v>
      </c>
      <c r="T191" s="26" t="s">
        <v>32</v>
      </c>
    </row>
    <row r="192" spans="1:20">
      <c r="A192" s="4" t="str">
        <f t="shared" si="29"/>
        <v>LLM2007</v>
      </c>
      <c r="B192" s="148" t="s">
        <v>153</v>
      </c>
      <c r="C192" s="148"/>
      <c r="D192" s="148"/>
      <c r="E192" s="148"/>
      <c r="F192" s="148"/>
      <c r="G192" s="148"/>
      <c r="H192" s="148"/>
      <c r="I192" s="148"/>
      <c r="J192" s="27">
        <f>IF(ISNA(INDEX($A$36:$T$185,MATCH($B192,$B$36:$B$185,0),10)),"",INDEX($A$36:$T$185,MATCH($B192,$B$36:$B$185,0),10))</f>
        <v>4</v>
      </c>
      <c r="K192" s="27">
        <f t="shared" si="30"/>
        <v>2</v>
      </c>
      <c r="L192" s="27">
        <f t="shared" si="31"/>
        <v>1</v>
      </c>
      <c r="M192" s="27">
        <f t="shared" si="32"/>
        <v>0</v>
      </c>
      <c r="N192" s="27">
        <f t="shared" si="33"/>
        <v>3</v>
      </c>
      <c r="O192" s="27">
        <f t="shared" si="34"/>
        <v>4</v>
      </c>
      <c r="P192" s="27">
        <f t="shared" si="35"/>
        <v>7</v>
      </c>
      <c r="Q192" s="74" t="str">
        <f t="shared" si="36"/>
        <v>E</v>
      </c>
      <c r="R192" s="74">
        <f t="shared" si="37"/>
        <v>0</v>
      </c>
      <c r="S192" s="74">
        <f t="shared" si="38"/>
        <v>0</v>
      </c>
      <c r="T192" s="26" t="s">
        <v>32</v>
      </c>
    </row>
    <row r="193" spans="1:20">
      <c r="A193" s="4" t="str">
        <f t="shared" si="29"/>
        <v>LLM3010</v>
      </c>
      <c r="B193" s="148" t="s">
        <v>213</v>
      </c>
      <c r="C193" s="148"/>
      <c r="D193" s="148"/>
      <c r="E193" s="148"/>
      <c r="F193" s="148"/>
      <c r="G193" s="148"/>
      <c r="H193" s="148"/>
      <c r="I193" s="148"/>
      <c r="J193" s="27">
        <f>IF(ISNA(INDEX($A$36:$T$185,MATCH($B193,$B$36:$B$185,0),10)),"",INDEX($A$36:$T$185,MATCH($B193,$B$36:$B$185,0),10))</f>
        <v>4</v>
      </c>
      <c r="K193" s="27">
        <f t="shared" si="30"/>
        <v>2</v>
      </c>
      <c r="L193" s="27">
        <f t="shared" si="31"/>
        <v>1</v>
      </c>
      <c r="M193" s="27">
        <f t="shared" si="32"/>
        <v>0</v>
      </c>
      <c r="N193" s="27">
        <f t="shared" si="33"/>
        <v>3</v>
      </c>
      <c r="O193" s="27">
        <f t="shared" si="34"/>
        <v>4</v>
      </c>
      <c r="P193" s="27">
        <f t="shared" si="35"/>
        <v>7</v>
      </c>
      <c r="Q193" s="74" t="str">
        <f t="shared" si="36"/>
        <v>E</v>
      </c>
      <c r="R193" s="74">
        <f t="shared" si="37"/>
        <v>0</v>
      </c>
      <c r="S193" s="74">
        <f t="shared" si="38"/>
        <v>0</v>
      </c>
      <c r="T193" s="26" t="s">
        <v>32</v>
      </c>
    </row>
    <row r="194" spans="1:20">
      <c r="A194" s="4" t="str">
        <f t="shared" si="29"/>
        <v>LLM4013</v>
      </c>
      <c r="B194" s="121" t="s">
        <v>160</v>
      </c>
      <c r="C194" s="122"/>
      <c r="D194" s="122"/>
      <c r="E194" s="122"/>
      <c r="F194" s="122"/>
      <c r="G194" s="122"/>
      <c r="H194" s="122"/>
      <c r="I194" s="123"/>
      <c r="J194" s="27">
        <f>IF(ISNA(INDEX($A$36:$T$185,MATCH($B193,$B$36:$B$185,0),10)),"",INDEX($A$36:$T$185,MATCH($B193,$B$36:$B$185,0),10))</f>
        <v>4</v>
      </c>
      <c r="K194" s="27">
        <f t="shared" si="30"/>
        <v>2</v>
      </c>
      <c r="L194" s="27">
        <f t="shared" si="31"/>
        <v>1</v>
      </c>
      <c r="M194" s="27">
        <f t="shared" si="32"/>
        <v>0</v>
      </c>
      <c r="N194" s="27">
        <f t="shared" si="33"/>
        <v>3</v>
      </c>
      <c r="O194" s="27">
        <f t="shared" si="34"/>
        <v>4</v>
      </c>
      <c r="P194" s="27">
        <f t="shared" si="35"/>
        <v>7</v>
      </c>
      <c r="Q194" s="74" t="str">
        <f t="shared" si="36"/>
        <v>E</v>
      </c>
      <c r="R194" s="74">
        <f t="shared" si="37"/>
        <v>0</v>
      </c>
      <c r="S194" s="74">
        <f t="shared" si="38"/>
        <v>0</v>
      </c>
      <c r="T194" s="26" t="s">
        <v>32</v>
      </c>
    </row>
    <row r="195" spans="1:20">
      <c r="A195" s="4" t="str">
        <f t="shared" si="29"/>
        <v>LLT2205</v>
      </c>
      <c r="B195" s="121" t="s">
        <v>215</v>
      </c>
      <c r="C195" s="122"/>
      <c r="D195" s="122"/>
      <c r="E195" s="122"/>
      <c r="F195" s="122"/>
      <c r="G195" s="122"/>
      <c r="H195" s="122"/>
      <c r="I195" s="123"/>
      <c r="J195" s="27">
        <f>IF(ISNA(INDEX($A$36:$T$185,MATCH($B194,$B$36:$B$185,0),10)),"",INDEX($A$36:$T$185,MATCH($B194,$B$36:$B$185,0),10))</f>
        <v>4</v>
      </c>
      <c r="K195" s="27">
        <f t="shared" si="30"/>
        <v>2</v>
      </c>
      <c r="L195" s="27">
        <f t="shared" si="31"/>
        <v>0</v>
      </c>
      <c r="M195" s="27">
        <f t="shared" si="32"/>
        <v>0</v>
      </c>
      <c r="N195" s="27">
        <f t="shared" si="33"/>
        <v>2</v>
      </c>
      <c r="O195" s="27">
        <f t="shared" si="34"/>
        <v>5</v>
      </c>
      <c r="P195" s="27">
        <f t="shared" si="35"/>
        <v>7</v>
      </c>
      <c r="Q195" s="74" t="str">
        <f t="shared" si="36"/>
        <v>E</v>
      </c>
      <c r="R195" s="74">
        <f t="shared" si="37"/>
        <v>0</v>
      </c>
      <c r="S195" s="74">
        <f t="shared" si="38"/>
        <v>0</v>
      </c>
      <c r="T195" s="26" t="s">
        <v>32</v>
      </c>
    </row>
    <row r="196" spans="1:20">
      <c r="A196" s="4" t="str">
        <f t="shared" si="29"/>
        <v>LLX5003</v>
      </c>
      <c r="B196" s="148" t="s">
        <v>109</v>
      </c>
      <c r="C196" s="148"/>
      <c r="D196" s="148"/>
      <c r="E196" s="148"/>
      <c r="F196" s="148"/>
      <c r="G196" s="148"/>
      <c r="H196" s="148"/>
      <c r="I196" s="148"/>
      <c r="J196" s="27">
        <f>IF(ISNA(INDEX($A$36:$T$185,MATCH($B196,$B$36:$B$185,0),10)),"",INDEX($A$36:$T$185,MATCH($B196,$B$36:$B$185,0),10))</f>
        <v>4</v>
      </c>
      <c r="K196" s="27">
        <f t="shared" si="30"/>
        <v>2</v>
      </c>
      <c r="L196" s="27">
        <f t="shared" si="31"/>
        <v>1</v>
      </c>
      <c r="M196" s="27">
        <f t="shared" si="32"/>
        <v>0</v>
      </c>
      <c r="N196" s="27">
        <f t="shared" si="33"/>
        <v>3</v>
      </c>
      <c r="O196" s="27">
        <f t="shared" si="34"/>
        <v>4</v>
      </c>
      <c r="P196" s="27">
        <f t="shared" si="35"/>
        <v>7</v>
      </c>
      <c r="Q196" s="74" t="str">
        <f t="shared" si="36"/>
        <v>E</v>
      </c>
      <c r="R196" s="74">
        <f t="shared" si="37"/>
        <v>0</v>
      </c>
      <c r="S196" s="74">
        <f t="shared" si="38"/>
        <v>0</v>
      </c>
      <c r="T196" s="26" t="s">
        <v>32</v>
      </c>
    </row>
    <row r="197" spans="1:20">
      <c r="A197" s="40" t="s">
        <v>20</v>
      </c>
      <c r="B197" s="225"/>
      <c r="C197" s="226"/>
      <c r="D197" s="226"/>
      <c r="E197" s="226"/>
      <c r="F197" s="226"/>
      <c r="G197" s="226"/>
      <c r="H197" s="226"/>
      <c r="I197" s="227"/>
      <c r="J197" s="41">
        <f>IF(ISNA(SUM(J191:J196)),"",SUM(J191:J196))</f>
        <v>24</v>
      </c>
      <c r="K197" s="41">
        <f t="shared" ref="K197:P197" si="39">SUM(K191:K196)</f>
        <v>12</v>
      </c>
      <c r="L197" s="41">
        <f t="shared" si="39"/>
        <v>5</v>
      </c>
      <c r="M197" s="41">
        <f t="shared" si="39"/>
        <v>0</v>
      </c>
      <c r="N197" s="41">
        <f t="shared" si="39"/>
        <v>17</v>
      </c>
      <c r="O197" s="41">
        <f t="shared" si="39"/>
        <v>25</v>
      </c>
      <c r="P197" s="41">
        <f t="shared" si="39"/>
        <v>42</v>
      </c>
      <c r="Q197" s="40">
        <f>COUNTIF(Q191:Q196,"E")</f>
        <v>6</v>
      </c>
      <c r="R197" s="40">
        <f>COUNTIF(R191:R196,"C")</f>
        <v>0</v>
      </c>
      <c r="S197" s="40">
        <f>COUNTIF(S191:S196,"VP")</f>
        <v>0</v>
      </c>
      <c r="T197" s="26"/>
    </row>
    <row r="198" spans="1:20" ht="17.25" customHeight="1">
      <c r="A198" s="197" t="s">
        <v>62</v>
      </c>
      <c r="B198" s="198"/>
      <c r="C198" s="198"/>
      <c r="D198" s="198"/>
      <c r="E198" s="198"/>
      <c r="F198" s="198"/>
      <c r="G198" s="198"/>
      <c r="H198" s="198"/>
      <c r="I198" s="198"/>
      <c r="J198" s="198"/>
      <c r="K198" s="198"/>
      <c r="L198" s="198"/>
      <c r="M198" s="198"/>
      <c r="N198" s="198"/>
      <c r="O198" s="198"/>
      <c r="P198" s="198"/>
      <c r="Q198" s="198"/>
      <c r="R198" s="198"/>
      <c r="S198" s="198"/>
      <c r="T198" s="199"/>
    </row>
    <row r="199" spans="1:20">
      <c r="A199" s="4" t="str">
        <f>IF(ISNA(INDEX($A$36:$T$185,MATCH($B199,$B$36:$B$185,0),1)),"",INDEX($A$36:$T$185,MATCH($B199,$B$36:$B$185,0),1))</f>
        <v>LLM6002</v>
      </c>
      <c r="B199" s="121" t="s">
        <v>69</v>
      </c>
      <c r="C199" s="122"/>
      <c r="D199" s="122"/>
      <c r="E199" s="122"/>
      <c r="F199" s="122"/>
      <c r="G199" s="122"/>
      <c r="H199" s="122"/>
      <c r="I199" s="123"/>
      <c r="J199" s="27">
        <f>IF(ISNA(INDEX($A$36:$T$185,MATCH($B199,$B$36:$B$185,0),10)),"",INDEX($A$36:$T$185,MATCH($B199,$B$36:$B$185,0),10))</f>
        <v>4</v>
      </c>
      <c r="K199" s="27">
        <f>IF(ISNA(INDEX($A$36:$T$185,MATCH($B199,$B$36:$B$185,0),11)),"",INDEX($A$36:$T$185,MATCH($B199,$B$36:$B$185,0),11))</f>
        <v>2</v>
      </c>
      <c r="L199" s="27">
        <f>IF(ISNA(INDEX($A$36:$T$185,MATCH($B199,$B$36:$B$185,0),12)),"",INDEX($A$36:$T$185,MATCH($B199,$B$36:$B$185,0),12))</f>
        <v>1</v>
      </c>
      <c r="M199" s="27">
        <f>IF(ISNA(INDEX($A$36:$T$185,MATCH($B199,$B$36:$B$185,0),13)),"",INDEX($A$36:$T$185,MATCH($B199,$B$36:$B$185,0),13))</f>
        <v>0</v>
      </c>
      <c r="N199" s="27">
        <f>IF(ISNA(INDEX($A$36:$T$185,MATCH($B199,$B$36:$B$185,0),14)),"",INDEX($A$36:$T$185,MATCH($B199,$B$36:$B$185,0),14))</f>
        <v>3</v>
      </c>
      <c r="O199" s="27">
        <f>IF(ISNA(INDEX($A$36:$T$185,MATCH($B199,$B$36:$B$185,0),15)),"",INDEX($A$36:$T$185,MATCH($B199,$B$36:$B$185,0),15))</f>
        <v>5</v>
      </c>
      <c r="P199" s="27">
        <f>IF(ISNA(INDEX($A$36:$T$185,MATCH($B199,$B$36:$B$185,0),16)),"",INDEX($A$36:$T$185,MATCH($B199,$B$36:$B$185,0),16))</f>
        <v>8</v>
      </c>
      <c r="Q199" s="74" t="str">
        <f>IF(ISNA(INDEX($A$36:$T$185,MATCH($B199,$B$36:$B$185,0),17)),"",INDEX($A$36:$T$185,MATCH($B199,$B$36:$B$185,0),17))</f>
        <v>E</v>
      </c>
      <c r="R199" s="74">
        <f>IF(ISNA(INDEX($A$36:$T$185,MATCH($B199,$B$36:$B$185,0),18)),"",INDEX($A$36:$T$185,MATCH($B199,$B$36:$B$185,0),18))</f>
        <v>0</v>
      </c>
      <c r="S199" s="74">
        <f>IF(ISNA(INDEX($A$36:$T$185,MATCH($B199,$B$36:$B$185,0),19)),"",INDEX($A$36:$T$185,MATCH($B199,$B$36:$B$185,0),19))</f>
        <v>0</v>
      </c>
      <c r="T199" s="26" t="s">
        <v>32</v>
      </c>
    </row>
    <row r="200" spans="1:20">
      <c r="A200" s="40" t="s">
        <v>20</v>
      </c>
      <c r="B200" s="197"/>
      <c r="C200" s="198"/>
      <c r="D200" s="198"/>
      <c r="E200" s="198"/>
      <c r="F200" s="198"/>
      <c r="G200" s="198"/>
      <c r="H200" s="198"/>
      <c r="I200" s="199"/>
      <c r="J200" s="41">
        <f t="shared" ref="J200:P200" si="40">SUM(J199:J199)</f>
        <v>4</v>
      </c>
      <c r="K200" s="41">
        <f t="shared" si="40"/>
        <v>2</v>
      </c>
      <c r="L200" s="41">
        <f t="shared" si="40"/>
        <v>1</v>
      </c>
      <c r="M200" s="41">
        <f t="shared" si="40"/>
        <v>0</v>
      </c>
      <c r="N200" s="41">
        <f t="shared" si="40"/>
        <v>3</v>
      </c>
      <c r="O200" s="41">
        <f t="shared" si="40"/>
        <v>5</v>
      </c>
      <c r="P200" s="41">
        <f t="shared" si="40"/>
        <v>8</v>
      </c>
      <c r="Q200" s="40">
        <f>COUNTIF(Q199:Q199,"E")</f>
        <v>1</v>
      </c>
      <c r="R200" s="40">
        <f>COUNTIF(R199:R199,"C")</f>
        <v>0</v>
      </c>
      <c r="S200" s="40">
        <f>COUNTIF(S199:S199,"VP")</f>
        <v>0</v>
      </c>
      <c r="T200" s="26">
        <f>COUNTA(T191:T199)</f>
        <v>7</v>
      </c>
    </row>
    <row r="201" spans="1:20" ht="27.2" customHeight="1">
      <c r="A201" s="219" t="s">
        <v>45</v>
      </c>
      <c r="B201" s="220"/>
      <c r="C201" s="220"/>
      <c r="D201" s="220"/>
      <c r="E201" s="220"/>
      <c r="F201" s="220"/>
      <c r="G201" s="220"/>
      <c r="H201" s="220"/>
      <c r="I201" s="221"/>
      <c r="J201" s="41">
        <f t="shared" ref="J201:S201" si="41">SUM(J197,J200)</f>
        <v>28</v>
      </c>
      <c r="K201" s="41">
        <f t="shared" si="41"/>
        <v>14</v>
      </c>
      <c r="L201" s="41">
        <f t="shared" si="41"/>
        <v>6</v>
      </c>
      <c r="M201" s="41">
        <f t="shared" si="41"/>
        <v>0</v>
      </c>
      <c r="N201" s="41">
        <f t="shared" si="41"/>
        <v>20</v>
      </c>
      <c r="O201" s="41">
        <f t="shared" si="41"/>
        <v>30</v>
      </c>
      <c r="P201" s="41">
        <f t="shared" si="41"/>
        <v>50</v>
      </c>
      <c r="Q201" s="41">
        <f t="shared" si="41"/>
        <v>7</v>
      </c>
      <c r="R201" s="41">
        <f t="shared" si="41"/>
        <v>0</v>
      </c>
      <c r="S201" s="41">
        <f t="shared" si="41"/>
        <v>0</v>
      </c>
      <c r="T201" s="65">
        <f>ROUND((T200*100)/Q305,2)</f>
        <v>13.73</v>
      </c>
    </row>
    <row r="202" spans="1:20">
      <c r="A202" s="191" t="s">
        <v>46</v>
      </c>
      <c r="B202" s="192"/>
      <c r="C202" s="192"/>
      <c r="D202" s="192"/>
      <c r="E202" s="192"/>
      <c r="F202" s="192"/>
      <c r="G202" s="192"/>
      <c r="H202" s="192"/>
      <c r="I202" s="192"/>
      <c r="J202" s="193"/>
      <c r="K202" s="41">
        <f t="shared" ref="K202:P202" si="42">K197*14+K200*12</f>
        <v>192</v>
      </c>
      <c r="L202" s="41">
        <f t="shared" si="42"/>
        <v>82</v>
      </c>
      <c r="M202" s="41">
        <f t="shared" si="42"/>
        <v>0</v>
      </c>
      <c r="N202" s="41">
        <f t="shared" si="42"/>
        <v>274</v>
      </c>
      <c r="O202" s="41">
        <f t="shared" si="42"/>
        <v>410</v>
      </c>
      <c r="P202" s="41">
        <f t="shared" si="42"/>
        <v>684</v>
      </c>
      <c r="Q202" s="250"/>
      <c r="R202" s="251"/>
      <c r="S202" s="251"/>
      <c r="T202" s="252"/>
    </row>
    <row r="203" spans="1:20">
      <c r="A203" s="194"/>
      <c r="B203" s="195"/>
      <c r="C203" s="195"/>
      <c r="D203" s="195"/>
      <c r="E203" s="195"/>
      <c r="F203" s="195"/>
      <c r="G203" s="195"/>
      <c r="H203" s="195"/>
      <c r="I203" s="195"/>
      <c r="J203" s="196"/>
      <c r="K203" s="232">
        <f>SUM(K202:M202)</f>
        <v>274</v>
      </c>
      <c r="L203" s="233"/>
      <c r="M203" s="234"/>
      <c r="N203" s="222">
        <f>SUM(N202:O202)</f>
        <v>684</v>
      </c>
      <c r="O203" s="223"/>
      <c r="P203" s="224"/>
      <c r="Q203" s="253"/>
      <c r="R203" s="254"/>
      <c r="S203" s="254"/>
      <c r="T203" s="255"/>
    </row>
    <row r="205" spans="1:20" ht="39.75" customHeight="1">
      <c r="A205" s="197" t="s">
        <v>141</v>
      </c>
      <c r="B205" s="296"/>
      <c r="C205" s="296"/>
      <c r="D205" s="296"/>
      <c r="E205" s="296"/>
      <c r="F205" s="296"/>
      <c r="G205" s="296"/>
      <c r="H205" s="296"/>
      <c r="I205" s="296"/>
      <c r="J205" s="296"/>
      <c r="K205" s="296"/>
      <c r="L205" s="296"/>
      <c r="M205" s="296"/>
      <c r="N205" s="296"/>
      <c r="O205" s="296"/>
      <c r="P205" s="296"/>
      <c r="Q205" s="296"/>
      <c r="R205" s="296"/>
      <c r="S205" s="296"/>
      <c r="T205" s="297"/>
    </row>
    <row r="206" spans="1:20" ht="27.75" customHeight="1">
      <c r="A206" s="147" t="s">
        <v>22</v>
      </c>
      <c r="B206" s="147" t="s">
        <v>21</v>
      </c>
      <c r="C206" s="147"/>
      <c r="D206" s="147"/>
      <c r="E206" s="147"/>
      <c r="F206" s="147"/>
      <c r="G206" s="147"/>
      <c r="H206" s="147"/>
      <c r="I206" s="147"/>
      <c r="J206" s="190" t="s">
        <v>36</v>
      </c>
      <c r="K206" s="190" t="s">
        <v>19</v>
      </c>
      <c r="L206" s="190"/>
      <c r="M206" s="190"/>
      <c r="N206" s="190" t="s">
        <v>37</v>
      </c>
      <c r="O206" s="190"/>
      <c r="P206" s="190"/>
      <c r="Q206" s="190" t="s">
        <v>18</v>
      </c>
      <c r="R206" s="190"/>
      <c r="S206" s="190"/>
      <c r="T206" s="190" t="s">
        <v>17</v>
      </c>
    </row>
    <row r="207" spans="1:20" ht="16.5" customHeight="1">
      <c r="A207" s="147"/>
      <c r="B207" s="147"/>
      <c r="C207" s="147"/>
      <c r="D207" s="147"/>
      <c r="E207" s="147"/>
      <c r="F207" s="147"/>
      <c r="G207" s="147"/>
      <c r="H207" s="147"/>
      <c r="I207" s="147"/>
      <c r="J207" s="190"/>
      <c r="K207" s="73" t="s">
        <v>23</v>
      </c>
      <c r="L207" s="73" t="s">
        <v>24</v>
      </c>
      <c r="M207" s="73" t="s">
        <v>25</v>
      </c>
      <c r="N207" s="73" t="s">
        <v>29</v>
      </c>
      <c r="O207" s="73" t="s">
        <v>5</v>
      </c>
      <c r="P207" s="73" t="s">
        <v>26</v>
      </c>
      <c r="Q207" s="73" t="s">
        <v>27</v>
      </c>
      <c r="R207" s="73" t="s">
        <v>23</v>
      </c>
      <c r="S207" s="73" t="s">
        <v>28</v>
      </c>
      <c r="T207" s="190"/>
    </row>
    <row r="208" spans="1:20" ht="17.25" customHeight="1">
      <c r="A208" s="197" t="s">
        <v>50</v>
      </c>
      <c r="B208" s="198"/>
      <c r="C208" s="198"/>
      <c r="D208" s="198"/>
      <c r="E208" s="198"/>
      <c r="F208" s="198"/>
      <c r="G208" s="198"/>
      <c r="H208" s="198"/>
      <c r="I208" s="198"/>
      <c r="J208" s="198"/>
      <c r="K208" s="198"/>
      <c r="L208" s="198"/>
      <c r="M208" s="198"/>
      <c r="N208" s="198"/>
      <c r="O208" s="198"/>
      <c r="P208" s="198"/>
      <c r="Q208" s="198"/>
      <c r="R208" s="198"/>
      <c r="S208" s="198"/>
      <c r="T208" s="199"/>
    </row>
    <row r="209" spans="1:20">
      <c r="A209" s="4" t="str">
        <f t="shared" ref="A209:A224" si="43">IF(ISNA(INDEX($A$36:$T$185,MATCH($B209,$B$36:$B$185,0),1)),"",INDEX($A$36:$T$185,MATCH($B209,$B$36:$B$185,0),1))</f>
        <v>LLM1124</v>
      </c>
      <c r="B209" s="148" t="s">
        <v>80</v>
      </c>
      <c r="C209" s="148"/>
      <c r="D209" s="148"/>
      <c r="E209" s="148"/>
      <c r="F209" s="148"/>
      <c r="G209" s="148"/>
      <c r="H209" s="148"/>
      <c r="I209" s="148"/>
      <c r="J209" s="27">
        <f t="shared" ref="J209:J224" si="44">IF(ISNA(INDEX($A$36:$T$185,MATCH($B209,$B$36:$B$185,0),10)),"",INDEX($A$36:$T$185,MATCH($B209,$B$36:$B$185,0),10))</f>
        <v>5</v>
      </c>
      <c r="K209" s="27">
        <f t="shared" ref="K209:K224" si="45">IF(ISNA(INDEX($A$36:$T$185,MATCH($B209,$B$36:$B$185,0),11)),"",INDEX($A$36:$T$185,MATCH($B209,$B$36:$B$185,0),11))</f>
        <v>3</v>
      </c>
      <c r="L209" s="27">
        <f t="shared" ref="L209:L224" si="46">IF(ISNA(INDEX($A$36:$T$185,MATCH($B209,$B$36:$B$185,0),12)),"",INDEX($A$36:$T$185,MATCH($B209,$B$36:$B$185,0),12))</f>
        <v>2</v>
      </c>
      <c r="M209" s="27">
        <f t="shared" ref="M209:M224" si="47">IF(ISNA(INDEX($A$36:$T$185,MATCH($B209,$B$36:$B$185,0),13)),"",INDEX($A$36:$T$185,MATCH($B209,$B$36:$B$185,0),13))</f>
        <v>2</v>
      </c>
      <c r="N209" s="27">
        <f t="shared" ref="N209:N224" si="48">IF(ISNA(INDEX($A$36:$T$185,MATCH($B209,$B$36:$B$185,0),14)),"",INDEX($A$36:$T$185,MATCH($B209,$B$36:$B$185,0),14))</f>
        <v>7</v>
      </c>
      <c r="O209" s="27">
        <f t="shared" ref="O209:O224" si="49">IF(ISNA(INDEX($A$36:$T$185,MATCH($B209,$B$36:$B$185,0),15)),"",INDEX($A$36:$T$185,MATCH($B209,$B$36:$B$185,0),15))</f>
        <v>2</v>
      </c>
      <c r="P209" s="27">
        <f t="shared" ref="P209:P224" si="50">IF(ISNA(INDEX($A$36:$T$185,MATCH($B209,$B$36:$B$185,0),16)),"",INDEX($A$36:$T$185,MATCH($B209,$B$36:$B$185,0),16))</f>
        <v>9</v>
      </c>
      <c r="Q209" s="74" t="str">
        <f t="shared" ref="Q209:Q224" si="51">IF(ISNA(INDEX($A$36:$T$185,MATCH($B209,$B$36:$B$185,0),17)),"",INDEX($A$36:$T$185,MATCH($B209,$B$36:$B$185,0),17))</f>
        <v>E</v>
      </c>
      <c r="R209" s="74">
        <f t="shared" ref="R209:R224" si="52">IF(ISNA(INDEX($A$36:$T$185,MATCH($B209,$B$36:$B$185,0),18)),"",INDEX($A$36:$T$185,MATCH($B209,$B$36:$B$185,0),18))</f>
        <v>0</v>
      </c>
      <c r="S209" s="74">
        <f t="shared" ref="S209:S224" si="53">IF(ISNA(INDEX($A$36:$T$185,MATCH($B209,$B$36:$B$185,0),19)),"",INDEX($A$36:$T$185,MATCH($B209,$B$36:$B$185,0),19))</f>
        <v>0</v>
      </c>
      <c r="T209" s="26" t="s">
        <v>34</v>
      </c>
    </row>
    <row r="210" spans="1:20">
      <c r="A210" s="4" t="str">
        <f t="shared" si="43"/>
        <v>LLM1161</v>
      </c>
      <c r="B210" s="148" t="s">
        <v>149</v>
      </c>
      <c r="C210" s="148"/>
      <c r="D210" s="148"/>
      <c r="E210" s="148"/>
      <c r="F210" s="148"/>
      <c r="G210" s="148"/>
      <c r="H210" s="148"/>
      <c r="I210" s="148"/>
      <c r="J210" s="27">
        <f t="shared" si="44"/>
        <v>3</v>
      </c>
      <c r="K210" s="27">
        <f t="shared" si="45"/>
        <v>1</v>
      </c>
      <c r="L210" s="27">
        <f t="shared" si="46"/>
        <v>1</v>
      </c>
      <c r="M210" s="27">
        <f t="shared" si="47"/>
        <v>0</v>
      </c>
      <c r="N210" s="27">
        <f t="shared" si="48"/>
        <v>2</v>
      </c>
      <c r="O210" s="27">
        <f t="shared" si="49"/>
        <v>3</v>
      </c>
      <c r="P210" s="27">
        <f t="shared" si="50"/>
        <v>5</v>
      </c>
      <c r="Q210" s="74" t="str">
        <f t="shared" si="51"/>
        <v>E</v>
      </c>
      <c r="R210" s="74">
        <f t="shared" si="52"/>
        <v>0</v>
      </c>
      <c r="S210" s="74">
        <f t="shared" si="53"/>
        <v>0</v>
      </c>
      <c r="T210" s="26" t="s">
        <v>34</v>
      </c>
    </row>
    <row r="211" spans="1:20">
      <c r="A211" s="4" t="str">
        <f t="shared" si="43"/>
        <v>LLM1168</v>
      </c>
      <c r="B211" s="148" t="s">
        <v>150</v>
      </c>
      <c r="C211" s="148"/>
      <c r="D211" s="148"/>
      <c r="E211" s="148"/>
      <c r="F211" s="148"/>
      <c r="G211" s="148"/>
      <c r="H211" s="148"/>
      <c r="I211" s="148"/>
      <c r="J211" s="27">
        <f t="shared" si="44"/>
        <v>4</v>
      </c>
      <c r="K211" s="27">
        <f t="shared" si="45"/>
        <v>3</v>
      </c>
      <c r="L211" s="27">
        <f t="shared" si="46"/>
        <v>1</v>
      </c>
      <c r="M211" s="27">
        <f t="shared" si="47"/>
        <v>0</v>
      </c>
      <c r="N211" s="27">
        <f t="shared" si="48"/>
        <v>4</v>
      </c>
      <c r="O211" s="27">
        <f t="shared" si="49"/>
        <v>3</v>
      </c>
      <c r="P211" s="27">
        <f t="shared" si="50"/>
        <v>7</v>
      </c>
      <c r="Q211" s="74" t="str">
        <f t="shared" si="51"/>
        <v>E</v>
      </c>
      <c r="R211" s="74">
        <f t="shared" si="52"/>
        <v>0</v>
      </c>
      <c r="S211" s="74">
        <f t="shared" si="53"/>
        <v>0</v>
      </c>
      <c r="T211" s="26" t="s">
        <v>34</v>
      </c>
    </row>
    <row r="212" spans="1:20">
      <c r="A212" s="4" t="str">
        <f t="shared" si="43"/>
        <v>LLM2124</v>
      </c>
      <c r="B212" s="148" t="s">
        <v>93</v>
      </c>
      <c r="C212" s="148"/>
      <c r="D212" s="148"/>
      <c r="E212" s="148"/>
      <c r="F212" s="148"/>
      <c r="G212" s="148"/>
      <c r="H212" s="148"/>
      <c r="I212" s="148"/>
      <c r="J212" s="27">
        <f t="shared" si="44"/>
        <v>6</v>
      </c>
      <c r="K212" s="27">
        <f t="shared" si="45"/>
        <v>4</v>
      </c>
      <c r="L212" s="27">
        <f t="shared" si="46"/>
        <v>2</v>
      </c>
      <c r="M212" s="27">
        <f t="shared" si="47"/>
        <v>0</v>
      </c>
      <c r="N212" s="27">
        <f t="shared" si="48"/>
        <v>6</v>
      </c>
      <c r="O212" s="27">
        <f t="shared" si="49"/>
        <v>5</v>
      </c>
      <c r="P212" s="27">
        <f t="shared" si="50"/>
        <v>11</v>
      </c>
      <c r="Q212" s="74" t="str">
        <f t="shared" si="51"/>
        <v>E</v>
      </c>
      <c r="R212" s="74">
        <f t="shared" si="52"/>
        <v>0</v>
      </c>
      <c r="S212" s="74">
        <f t="shared" si="53"/>
        <v>0</v>
      </c>
      <c r="T212" s="26" t="s">
        <v>34</v>
      </c>
    </row>
    <row r="213" spans="1:20">
      <c r="A213" s="4" t="str">
        <f t="shared" si="43"/>
        <v>LLM2161</v>
      </c>
      <c r="B213" s="148" t="s">
        <v>151</v>
      </c>
      <c r="C213" s="148"/>
      <c r="D213" s="148"/>
      <c r="E213" s="148"/>
      <c r="F213" s="148"/>
      <c r="G213" s="148"/>
      <c r="H213" s="148"/>
      <c r="I213" s="148"/>
      <c r="J213" s="27">
        <f t="shared" si="44"/>
        <v>6</v>
      </c>
      <c r="K213" s="27">
        <f t="shared" si="45"/>
        <v>4</v>
      </c>
      <c r="L213" s="27">
        <f t="shared" si="46"/>
        <v>3</v>
      </c>
      <c r="M213" s="27">
        <f t="shared" si="47"/>
        <v>0</v>
      </c>
      <c r="N213" s="27">
        <f t="shared" si="48"/>
        <v>7</v>
      </c>
      <c r="O213" s="27">
        <f t="shared" si="49"/>
        <v>4</v>
      </c>
      <c r="P213" s="27">
        <f t="shared" si="50"/>
        <v>11</v>
      </c>
      <c r="Q213" s="74" t="str">
        <f t="shared" si="51"/>
        <v>E</v>
      </c>
      <c r="R213" s="74">
        <f t="shared" si="52"/>
        <v>0</v>
      </c>
      <c r="S213" s="74">
        <f t="shared" si="53"/>
        <v>0</v>
      </c>
      <c r="T213" s="26" t="s">
        <v>34</v>
      </c>
    </row>
    <row r="214" spans="1:20">
      <c r="A214" s="4" t="str">
        <f t="shared" si="43"/>
        <v>LLM3124</v>
      </c>
      <c r="B214" s="148" t="s">
        <v>92</v>
      </c>
      <c r="C214" s="148"/>
      <c r="D214" s="148"/>
      <c r="E214" s="148"/>
      <c r="F214" s="148"/>
      <c r="G214" s="148"/>
      <c r="H214" s="148"/>
      <c r="I214" s="148"/>
      <c r="J214" s="27">
        <f t="shared" si="44"/>
        <v>4</v>
      </c>
      <c r="K214" s="27">
        <f t="shared" si="45"/>
        <v>2</v>
      </c>
      <c r="L214" s="27">
        <f t="shared" si="46"/>
        <v>1</v>
      </c>
      <c r="M214" s="27">
        <f t="shared" si="47"/>
        <v>0</v>
      </c>
      <c r="N214" s="27">
        <f t="shared" si="48"/>
        <v>3</v>
      </c>
      <c r="O214" s="27">
        <f t="shared" si="49"/>
        <v>4</v>
      </c>
      <c r="P214" s="27">
        <f t="shared" si="50"/>
        <v>7</v>
      </c>
      <c r="Q214" s="74">
        <f t="shared" si="51"/>
        <v>0</v>
      </c>
      <c r="R214" s="74" t="str">
        <f t="shared" si="52"/>
        <v>C</v>
      </c>
      <c r="S214" s="74">
        <f t="shared" si="53"/>
        <v>0</v>
      </c>
      <c r="T214" s="26" t="s">
        <v>34</v>
      </c>
    </row>
    <row r="215" spans="1:20">
      <c r="A215" s="4" t="str">
        <f t="shared" si="43"/>
        <v>LLM3126</v>
      </c>
      <c r="B215" s="148" t="s">
        <v>142</v>
      </c>
      <c r="C215" s="148"/>
      <c r="D215" s="148"/>
      <c r="E215" s="148"/>
      <c r="F215" s="148"/>
      <c r="G215" s="148"/>
      <c r="H215" s="148"/>
      <c r="I215" s="148"/>
      <c r="J215" s="27">
        <f t="shared" si="44"/>
        <v>4</v>
      </c>
      <c r="K215" s="27">
        <f t="shared" si="45"/>
        <v>2</v>
      </c>
      <c r="L215" s="27">
        <f t="shared" si="46"/>
        <v>2</v>
      </c>
      <c r="M215" s="27">
        <f t="shared" si="47"/>
        <v>0</v>
      </c>
      <c r="N215" s="27">
        <f t="shared" si="48"/>
        <v>4</v>
      </c>
      <c r="O215" s="27">
        <f t="shared" si="49"/>
        <v>3</v>
      </c>
      <c r="P215" s="27">
        <f t="shared" si="50"/>
        <v>7</v>
      </c>
      <c r="Q215" s="74" t="str">
        <f t="shared" si="51"/>
        <v>E</v>
      </c>
      <c r="R215" s="74">
        <f t="shared" si="52"/>
        <v>0</v>
      </c>
      <c r="S215" s="74">
        <f t="shared" si="53"/>
        <v>0</v>
      </c>
      <c r="T215" s="26" t="s">
        <v>34</v>
      </c>
    </row>
    <row r="216" spans="1:20">
      <c r="A216" s="4" t="str">
        <f t="shared" si="43"/>
        <v>LLM3161</v>
      </c>
      <c r="B216" s="148" t="s">
        <v>154</v>
      </c>
      <c r="C216" s="148"/>
      <c r="D216" s="148"/>
      <c r="E216" s="148"/>
      <c r="F216" s="148"/>
      <c r="G216" s="148"/>
      <c r="H216" s="148"/>
      <c r="I216" s="148"/>
      <c r="J216" s="27">
        <f t="shared" si="44"/>
        <v>4</v>
      </c>
      <c r="K216" s="27">
        <f t="shared" si="45"/>
        <v>2</v>
      </c>
      <c r="L216" s="27">
        <f t="shared" si="46"/>
        <v>2</v>
      </c>
      <c r="M216" s="27">
        <f t="shared" si="47"/>
        <v>0</v>
      </c>
      <c r="N216" s="27">
        <f t="shared" si="48"/>
        <v>4</v>
      </c>
      <c r="O216" s="27">
        <f t="shared" si="49"/>
        <v>3</v>
      </c>
      <c r="P216" s="27">
        <f t="shared" si="50"/>
        <v>7</v>
      </c>
      <c r="Q216" s="74" t="str">
        <f t="shared" si="51"/>
        <v>E</v>
      </c>
      <c r="R216" s="74">
        <f t="shared" si="52"/>
        <v>0</v>
      </c>
      <c r="S216" s="74">
        <f t="shared" si="53"/>
        <v>0</v>
      </c>
      <c r="T216" s="26" t="s">
        <v>34</v>
      </c>
    </row>
    <row r="217" spans="1:20">
      <c r="A217" s="4" t="str">
        <f t="shared" si="43"/>
        <v>LLM3162</v>
      </c>
      <c r="B217" s="148" t="s">
        <v>155</v>
      </c>
      <c r="C217" s="148"/>
      <c r="D217" s="148"/>
      <c r="E217" s="148"/>
      <c r="F217" s="148"/>
      <c r="G217" s="148"/>
      <c r="H217" s="148"/>
      <c r="I217" s="148"/>
      <c r="J217" s="27">
        <f t="shared" si="44"/>
        <v>3</v>
      </c>
      <c r="K217" s="27">
        <f t="shared" si="45"/>
        <v>1</v>
      </c>
      <c r="L217" s="27">
        <f t="shared" si="46"/>
        <v>1</v>
      </c>
      <c r="M217" s="27">
        <f t="shared" si="47"/>
        <v>0</v>
      </c>
      <c r="N217" s="27">
        <f t="shared" si="48"/>
        <v>2</v>
      </c>
      <c r="O217" s="27">
        <f t="shared" si="49"/>
        <v>3</v>
      </c>
      <c r="P217" s="27">
        <f t="shared" si="50"/>
        <v>5</v>
      </c>
      <c r="Q217" s="74" t="str">
        <f t="shared" si="51"/>
        <v>E</v>
      </c>
      <c r="R217" s="74">
        <f t="shared" si="52"/>
        <v>0</v>
      </c>
      <c r="S217" s="74">
        <f t="shared" si="53"/>
        <v>0</v>
      </c>
      <c r="T217" s="26" t="s">
        <v>34</v>
      </c>
    </row>
    <row r="218" spans="1:20">
      <c r="A218" s="4" t="str">
        <f t="shared" si="43"/>
        <v>LLM4124</v>
      </c>
      <c r="B218" s="148" t="s">
        <v>100</v>
      </c>
      <c r="C218" s="148"/>
      <c r="D218" s="148"/>
      <c r="E218" s="148"/>
      <c r="F218" s="148"/>
      <c r="G218" s="148"/>
      <c r="H218" s="148"/>
      <c r="I218" s="148"/>
      <c r="J218" s="27">
        <f t="shared" si="44"/>
        <v>3</v>
      </c>
      <c r="K218" s="27">
        <f t="shared" si="45"/>
        <v>2</v>
      </c>
      <c r="L218" s="27">
        <f t="shared" si="46"/>
        <v>1</v>
      </c>
      <c r="M218" s="27">
        <f t="shared" si="47"/>
        <v>0</v>
      </c>
      <c r="N218" s="27">
        <f t="shared" si="48"/>
        <v>3</v>
      </c>
      <c r="O218" s="27">
        <f t="shared" si="49"/>
        <v>2</v>
      </c>
      <c r="P218" s="27">
        <f t="shared" si="50"/>
        <v>5</v>
      </c>
      <c r="Q218" s="74" t="str">
        <f t="shared" si="51"/>
        <v>E</v>
      </c>
      <c r="R218" s="74">
        <f t="shared" si="52"/>
        <v>0</v>
      </c>
      <c r="S218" s="74">
        <f t="shared" si="53"/>
        <v>0</v>
      </c>
      <c r="T218" s="26" t="s">
        <v>34</v>
      </c>
    </row>
    <row r="219" spans="1:20">
      <c r="A219" s="4" t="str">
        <f t="shared" si="43"/>
        <v>LLM4127</v>
      </c>
      <c r="B219" s="148" t="s">
        <v>101</v>
      </c>
      <c r="C219" s="148"/>
      <c r="D219" s="148"/>
      <c r="E219" s="148"/>
      <c r="F219" s="148"/>
      <c r="G219" s="148"/>
      <c r="H219" s="148"/>
      <c r="I219" s="148"/>
      <c r="J219" s="27">
        <f t="shared" si="44"/>
        <v>3</v>
      </c>
      <c r="K219" s="27">
        <f t="shared" si="45"/>
        <v>1</v>
      </c>
      <c r="L219" s="27">
        <f t="shared" si="46"/>
        <v>0</v>
      </c>
      <c r="M219" s="27">
        <f t="shared" si="47"/>
        <v>0</v>
      </c>
      <c r="N219" s="27">
        <f t="shared" si="48"/>
        <v>1</v>
      </c>
      <c r="O219" s="27">
        <f t="shared" si="49"/>
        <v>4</v>
      </c>
      <c r="P219" s="27">
        <f t="shared" si="50"/>
        <v>5</v>
      </c>
      <c r="Q219" s="74">
        <f t="shared" si="51"/>
        <v>0</v>
      </c>
      <c r="R219" s="74" t="str">
        <f t="shared" si="52"/>
        <v>C</v>
      </c>
      <c r="S219" s="74">
        <f t="shared" si="53"/>
        <v>0</v>
      </c>
      <c r="T219" s="26" t="s">
        <v>34</v>
      </c>
    </row>
    <row r="220" spans="1:20">
      <c r="A220" s="4" t="str">
        <f t="shared" si="43"/>
        <v>LLM4161</v>
      </c>
      <c r="B220" s="148" t="s">
        <v>156</v>
      </c>
      <c r="C220" s="148"/>
      <c r="D220" s="148"/>
      <c r="E220" s="148"/>
      <c r="F220" s="148"/>
      <c r="G220" s="148"/>
      <c r="H220" s="148"/>
      <c r="I220" s="148"/>
      <c r="J220" s="27">
        <f t="shared" si="44"/>
        <v>5</v>
      </c>
      <c r="K220" s="27">
        <f t="shared" si="45"/>
        <v>3</v>
      </c>
      <c r="L220" s="27">
        <f t="shared" si="46"/>
        <v>3</v>
      </c>
      <c r="M220" s="27">
        <f t="shared" si="47"/>
        <v>0</v>
      </c>
      <c r="N220" s="27">
        <f t="shared" si="48"/>
        <v>6</v>
      </c>
      <c r="O220" s="27">
        <f t="shared" si="49"/>
        <v>3</v>
      </c>
      <c r="P220" s="27">
        <f t="shared" si="50"/>
        <v>9</v>
      </c>
      <c r="Q220" s="74" t="str">
        <f t="shared" si="51"/>
        <v>E</v>
      </c>
      <c r="R220" s="74">
        <f t="shared" si="52"/>
        <v>0</v>
      </c>
      <c r="S220" s="74">
        <f t="shared" si="53"/>
        <v>0</v>
      </c>
      <c r="T220" s="26" t="s">
        <v>34</v>
      </c>
    </row>
    <row r="221" spans="1:20">
      <c r="A221" s="4" t="str">
        <f t="shared" si="43"/>
        <v>LLX4104</v>
      </c>
      <c r="B221" s="121" t="s">
        <v>102</v>
      </c>
      <c r="C221" s="122"/>
      <c r="D221" s="122"/>
      <c r="E221" s="122"/>
      <c r="F221" s="122"/>
      <c r="G221" s="122"/>
      <c r="H221" s="122"/>
      <c r="I221" s="123"/>
      <c r="J221" s="27">
        <f t="shared" si="44"/>
        <v>4</v>
      </c>
      <c r="K221" s="27">
        <f t="shared" si="45"/>
        <v>2</v>
      </c>
      <c r="L221" s="27">
        <f t="shared" si="46"/>
        <v>0</v>
      </c>
      <c r="M221" s="27">
        <f t="shared" si="47"/>
        <v>0</v>
      </c>
      <c r="N221" s="27">
        <f t="shared" si="48"/>
        <v>2</v>
      </c>
      <c r="O221" s="27">
        <f t="shared" si="49"/>
        <v>5</v>
      </c>
      <c r="P221" s="27">
        <f t="shared" si="50"/>
        <v>7</v>
      </c>
      <c r="Q221" s="74">
        <f t="shared" si="51"/>
        <v>0</v>
      </c>
      <c r="R221" s="74" t="str">
        <f t="shared" si="52"/>
        <v>C</v>
      </c>
      <c r="S221" s="74">
        <f t="shared" si="53"/>
        <v>0</v>
      </c>
      <c r="T221" s="26" t="s">
        <v>34</v>
      </c>
    </row>
    <row r="222" spans="1:20">
      <c r="A222" s="4" t="str">
        <f t="shared" si="43"/>
        <v>LLM5124</v>
      </c>
      <c r="B222" s="121" t="s">
        <v>107</v>
      </c>
      <c r="C222" s="122"/>
      <c r="D222" s="122"/>
      <c r="E222" s="122"/>
      <c r="F222" s="122"/>
      <c r="G222" s="122"/>
      <c r="H222" s="122"/>
      <c r="I222" s="123"/>
      <c r="J222" s="27">
        <f t="shared" si="44"/>
        <v>5</v>
      </c>
      <c r="K222" s="27">
        <f t="shared" si="45"/>
        <v>3</v>
      </c>
      <c r="L222" s="27">
        <f t="shared" si="46"/>
        <v>2</v>
      </c>
      <c r="M222" s="27">
        <f t="shared" si="47"/>
        <v>0</v>
      </c>
      <c r="N222" s="27">
        <f t="shared" si="48"/>
        <v>5</v>
      </c>
      <c r="O222" s="27">
        <f t="shared" si="49"/>
        <v>4</v>
      </c>
      <c r="P222" s="27">
        <f t="shared" si="50"/>
        <v>9</v>
      </c>
      <c r="Q222" s="74" t="str">
        <f t="shared" si="51"/>
        <v>E</v>
      </c>
      <c r="R222" s="74">
        <f t="shared" si="52"/>
        <v>0</v>
      </c>
      <c r="S222" s="74">
        <f t="shared" si="53"/>
        <v>0</v>
      </c>
      <c r="T222" s="26" t="s">
        <v>34</v>
      </c>
    </row>
    <row r="223" spans="1:20">
      <c r="A223" s="4" t="str">
        <f t="shared" si="43"/>
        <v>LLM5161</v>
      </c>
      <c r="B223" s="121" t="s">
        <v>214</v>
      </c>
      <c r="C223" s="122"/>
      <c r="D223" s="122"/>
      <c r="E223" s="122"/>
      <c r="F223" s="122"/>
      <c r="G223" s="122"/>
      <c r="H223" s="122"/>
      <c r="I223" s="123"/>
      <c r="J223" s="27">
        <f t="shared" si="44"/>
        <v>5</v>
      </c>
      <c r="K223" s="27">
        <f t="shared" si="45"/>
        <v>2</v>
      </c>
      <c r="L223" s="27">
        <f t="shared" si="46"/>
        <v>2</v>
      </c>
      <c r="M223" s="27">
        <f t="shared" si="47"/>
        <v>0</v>
      </c>
      <c r="N223" s="27">
        <f t="shared" si="48"/>
        <v>4</v>
      </c>
      <c r="O223" s="27">
        <f t="shared" si="49"/>
        <v>5</v>
      </c>
      <c r="P223" s="27">
        <f t="shared" si="50"/>
        <v>9</v>
      </c>
      <c r="Q223" s="74" t="str">
        <f t="shared" si="51"/>
        <v>E</v>
      </c>
      <c r="R223" s="74">
        <f t="shared" si="52"/>
        <v>0</v>
      </c>
      <c r="S223" s="74">
        <f t="shared" si="53"/>
        <v>0</v>
      </c>
      <c r="T223" s="26" t="s">
        <v>34</v>
      </c>
    </row>
    <row r="224" spans="1:20">
      <c r="A224" s="4" t="str">
        <f t="shared" si="43"/>
        <v>LLX5104</v>
      </c>
      <c r="B224" s="121" t="s">
        <v>108</v>
      </c>
      <c r="C224" s="122"/>
      <c r="D224" s="122"/>
      <c r="E224" s="122"/>
      <c r="F224" s="122"/>
      <c r="G224" s="122"/>
      <c r="H224" s="122"/>
      <c r="I224" s="123"/>
      <c r="J224" s="27">
        <f t="shared" si="44"/>
        <v>4</v>
      </c>
      <c r="K224" s="27">
        <f t="shared" si="45"/>
        <v>2</v>
      </c>
      <c r="L224" s="27">
        <f t="shared" si="46"/>
        <v>2</v>
      </c>
      <c r="M224" s="27">
        <f t="shared" si="47"/>
        <v>0</v>
      </c>
      <c r="N224" s="27">
        <f t="shared" si="48"/>
        <v>4</v>
      </c>
      <c r="O224" s="27">
        <f t="shared" si="49"/>
        <v>3</v>
      </c>
      <c r="P224" s="27">
        <f t="shared" si="50"/>
        <v>7</v>
      </c>
      <c r="Q224" s="74">
        <f t="shared" si="51"/>
        <v>0</v>
      </c>
      <c r="R224" s="74" t="str">
        <f t="shared" si="52"/>
        <v>C</v>
      </c>
      <c r="S224" s="74">
        <f t="shared" si="53"/>
        <v>0</v>
      </c>
      <c r="T224" s="26" t="s">
        <v>34</v>
      </c>
    </row>
    <row r="225" spans="1:20">
      <c r="A225" s="40" t="s">
        <v>20</v>
      </c>
      <c r="B225" s="225"/>
      <c r="C225" s="226"/>
      <c r="D225" s="226"/>
      <c r="E225" s="226"/>
      <c r="F225" s="226"/>
      <c r="G225" s="226"/>
      <c r="H225" s="226"/>
      <c r="I225" s="227"/>
      <c r="J225" s="41">
        <f t="shared" ref="J225:P225" si="54">SUM(J209:J224)</f>
        <v>68</v>
      </c>
      <c r="K225" s="41">
        <f t="shared" si="54"/>
        <v>37</v>
      </c>
      <c r="L225" s="41">
        <f t="shared" si="54"/>
        <v>25</v>
      </c>
      <c r="M225" s="41">
        <f t="shared" si="54"/>
        <v>2</v>
      </c>
      <c r="N225" s="41">
        <f t="shared" si="54"/>
        <v>64</v>
      </c>
      <c r="O225" s="41">
        <f t="shared" si="54"/>
        <v>56</v>
      </c>
      <c r="P225" s="41">
        <f t="shared" si="54"/>
        <v>120</v>
      </c>
      <c r="Q225" s="40">
        <f>COUNTIF(Q209:Q224,"E")</f>
        <v>12</v>
      </c>
      <c r="R225" s="40">
        <f>COUNTIF(R209:R224,"C")</f>
        <v>4</v>
      </c>
      <c r="S225" s="40">
        <f>COUNTIF(S209:S224,"VP")</f>
        <v>0</v>
      </c>
      <c r="T225" s="26"/>
    </row>
    <row r="226" spans="1:20" ht="18.75" customHeight="1">
      <c r="A226" s="197" t="s">
        <v>62</v>
      </c>
      <c r="B226" s="198"/>
      <c r="C226" s="198"/>
      <c r="D226" s="198"/>
      <c r="E226" s="198"/>
      <c r="F226" s="198"/>
      <c r="G226" s="198"/>
      <c r="H226" s="198"/>
      <c r="I226" s="198"/>
      <c r="J226" s="198"/>
      <c r="K226" s="198"/>
      <c r="L226" s="198"/>
      <c r="M226" s="198"/>
      <c r="N226" s="198"/>
      <c r="O226" s="198"/>
      <c r="P226" s="198"/>
      <c r="Q226" s="198"/>
      <c r="R226" s="198"/>
      <c r="S226" s="198"/>
      <c r="T226" s="199"/>
    </row>
    <row r="227" spans="1:20">
      <c r="A227" s="4" t="str">
        <f>IF(ISNA(INDEX($A$36:$T$185,MATCH($B227,$B$36:$B$185,0),1)),"",INDEX($A$36:$T$185,MATCH($B227,$B$36:$B$185,0),1))</f>
        <v>LLM6124</v>
      </c>
      <c r="B227" s="148" t="s">
        <v>115</v>
      </c>
      <c r="C227" s="148"/>
      <c r="D227" s="148"/>
      <c r="E227" s="148"/>
      <c r="F227" s="148"/>
      <c r="G227" s="148"/>
      <c r="H227" s="148"/>
      <c r="I227" s="148"/>
      <c r="J227" s="27">
        <f>IF(ISNA(INDEX($A$36:$T$185,MATCH($B227,$B$36:$B$185,0),10)),"",INDEX($A$36:$T$185,MATCH($B227,$B$36:$B$185,0),10))</f>
        <v>5</v>
      </c>
      <c r="K227" s="27">
        <f>IF(ISNA(INDEX($A$36:$T$185,MATCH($B227,$B$36:$B$185,0),11)),"",INDEX($A$36:$T$185,MATCH($B227,$B$36:$B$185,0),11))</f>
        <v>2</v>
      </c>
      <c r="L227" s="27">
        <f>IF(ISNA(INDEX($A$36:$T$185,MATCH($B227,$B$36:$B$185,0),12)),"",INDEX($A$36:$T$185,MATCH($B227,$B$36:$B$185,0),12))</f>
        <v>2</v>
      </c>
      <c r="M227" s="27">
        <f>IF(ISNA(INDEX($A$36:$T$185,MATCH($B227,$B$36:$B$185,0),13)),"",INDEX($A$36:$T$185,MATCH($B227,$B$36:$B$185,0),13))</f>
        <v>0</v>
      </c>
      <c r="N227" s="27">
        <f>IF(ISNA(INDEX($A$36:$T$185,MATCH($B227,$B$36:$B$185,0),14)),"",INDEX($A$36:$T$185,MATCH($B227,$B$36:$B$185,0),14))</f>
        <v>4</v>
      </c>
      <c r="O227" s="27">
        <f>IF(ISNA(INDEX($A$36:$T$185,MATCH($B227,$B$36:$B$185,0),15)),"",INDEX($A$36:$T$185,MATCH($B227,$B$36:$B$185,0),15))</f>
        <v>6</v>
      </c>
      <c r="P227" s="27">
        <f>IF(ISNA(INDEX($A$36:$T$185,MATCH($B227,$B$36:$B$185,0),16)),"",INDEX($A$36:$T$185,MATCH($B227,$B$36:$B$185,0),16))</f>
        <v>10</v>
      </c>
      <c r="Q227" s="74" t="str">
        <f>IF(ISNA(INDEX($A$36:$T$185,MATCH($B227,$B$36:$B$185,0),17)),"",INDEX($A$36:$T$185,MATCH($B227,$B$36:$B$185,0),17))</f>
        <v>E</v>
      </c>
      <c r="R227" s="74">
        <f>IF(ISNA(INDEX($A$36:$T$185,MATCH($B227,$B$36:$B$185,0),18)),"",INDEX($A$36:$T$185,MATCH($B227,$B$36:$B$185,0),18))</f>
        <v>0</v>
      </c>
      <c r="S227" s="74">
        <f>IF(ISNA(INDEX($A$36:$T$185,MATCH($B227,$B$36:$B$185,0),19)),"",INDEX($A$36:$T$185,MATCH($B227,$B$36:$B$185,0),19))</f>
        <v>0</v>
      </c>
      <c r="T227" s="26" t="s">
        <v>34</v>
      </c>
    </row>
    <row r="228" spans="1:20">
      <c r="A228" s="4" t="str">
        <f>IF(ISNA(INDEX($A$36:$T$185,MATCH($B228,$B$36:$B$185,0),1)),"",INDEX($A$36:$T$185,MATCH($B228,$B$36:$B$185,0),1))</f>
        <v>LLM6161</v>
      </c>
      <c r="B228" s="148" t="s">
        <v>157</v>
      </c>
      <c r="C228" s="148"/>
      <c r="D228" s="148"/>
      <c r="E228" s="148"/>
      <c r="F228" s="148"/>
      <c r="G228" s="148"/>
      <c r="H228" s="148"/>
      <c r="I228" s="148"/>
      <c r="J228" s="27">
        <f>IF(ISNA(INDEX($A$36:$T$185,MATCH($B228,$B$36:$B$185,0),10)),"",INDEX($A$36:$T$185,MATCH($B228,$B$36:$B$185,0),10))</f>
        <v>6</v>
      </c>
      <c r="K228" s="27">
        <f>IF(ISNA(INDEX($A$36:$T$185,MATCH($B228,$B$36:$B$185,0),11)),"",INDEX($A$36:$T$185,MATCH($B228,$B$36:$B$185,0),11))</f>
        <v>3</v>
      </c>
      <c r="L228" s="27">
        <f>IF(ISNA(INDEX($A$36:$T$185,MATCH($B228,$B$36:$B$185,0),12)),"",INDEX($A$36:$T$185,MATCH($B228,$B$36:$B$185,0),12))</f>
        <v>2</v>
      </c>
      <c r="M228" s="27">
        <f>IF(ISNA(INDEX($A$36:$T$185,MATCH($B228,$B$36:$B$185,0),13)),"",INDEX($A$36:$T$185,MATCH($B228,$B$36:$B$185,0),13))</f>
        <v>0</v>
      </c>
      <c r="N228" s="27">
        <f>IF(ISNA(INDEX($A$36:$T$185,MATCH($B228,$B$36:$B$185,0),14)),"",INDEX($A$36:$T$185,MATCH($B228,$B$36:$B$185,0),14))</f>
        <v>5</v>
      </c>
      <c r="O228" s="27">
        <f>IF(ISNA(INDEX($A$36:$T$185,MATCH($B228,$B$36:$B$185,0),15)),"",INDEX($A$36:$T$185,MATCH($B228,$B$36:$B$185,0),15))</f>
        <v>8</v>
      </c>
      <c r="P228" s="27">
        <f>IF(ISNA(INDEX($A$36:$T$185,MATCH($B228,$B$36:$B$185,0),16)),"",INDEX($A$36:$T$185,MATCH($B228,$B$36:$B$185,0),16))</f>
        <v>13</v>
      </c>
      <c r="Q228" s="74" t="str">
        <f>IF(ISNA(INDEX($A$36:$T$185,MATCH($B228,$B$36:$B$185,0),17)),"",INDEX($A$36:$T$185,MATCH($B228,$B$36:$B$185,0),17))</f>
        <v>E</v>
      </c>
      <c r="R228" s="74">
        <f>IF(ISNA(INDEX($A$36:$T$185,MATCH($B228,$B$36:$B$185,0),18)),"",INDEX($A$36:$T$185,MATCH($B228,$B$36:$B$185,0),18))</f>
        <v>0</v>
      </c>
      <c r="S228" s="74">
        <f>IF(ISNA(INDEX($A$36:$T$185,MATCH($B228,$B$36:$B$185,0),19)),"",INDEX($A$36:$T$185,MATCH($B228,$B$36:$B$185,0),19))</f>
        <v>0</v>
      </c>
      <c r="T228" s="26" t="s">
        <v>34</v>
      </c>
    </row>
    <row r="229" spans="1:20">
      <c r="A229" s="4" t="str">
        <f>IF(ISNA(INDEX($A$36:$T$185,MATCH($B229,$B$36:$B$185,0),1)),"",INDEX($A$36:$T$185,MATCH($B229,$B$36:$B$185,0),1))</f>
        <v>LLX6104</v>
      </c>
      <c r="B229" s="148" t="s">
        <v>116</v>
      </c>
      <c r="C229" s="148"/>
      <c r="D229" s="148"/>
      <c r="E229" s="148"/>
      <c r="F229" s="148"/>
      <c r="G229" s="148"/>
      <c r="H229" s="148"/>
      <c r="I229" s="148"/>
      <c r="J229" s="27">
        <f>IF(ISNA(INDEX($A$36:$T$185,MATCH($B229,$B$36:$B$185,0),10)),"",INDEX($A$36:$T$185,MATCH($B229,$B$36:$B$185,0),10))</f>
        <v>4</v>
      </c>
      <c r="K229" s="27">
        <f>IF(ISNA(INDEX($A$36:$T$185,MATCH($B229,$B$36:$B$185,0),11)),"",INDEX($A$36:$T$185,MATCH($B229,$B$36:$B$185,0),11))</f>
        <v>2</v>
      </c>
      <c r="L229" s="27">
        <f>IF(ISNA(INDEX($A$36:$T$185,MATCH($B229,$B$36:$B$185,0),12)),"",INDEX($A$36:$T$185,MATCH($B229,$B$36:$B$185,0),12))</f>
        <v>2</v>
      </c>
      <c r="M229" s="27">
        <f>IF(ISNA(INDEX($A$36:$T$185,MATCH($B229,$B$36:$B$185,0),13)),"",INDEX($A$36:$T$185,MATCH($B229,$B$36:$B$185,0),13))</f>
        <v>0</v>
      </c>
      <c r="N229" s="27">
        <f>IF(ISNA(INDEX($A$36:$T$185,MATCH($B229,$B$36:$B$185,0),14)),"",INDEX($A$36:$T$185,MATCH($B229,$B$36:$B$185,0),14))</f>
        <v>4</v>
      </c>
      <c r="O229" s="27">
        <f>IF(ISNA(INDEX($A$36:$T$185,MATCH($B229,$B$36:$B$185,0),15)),"",INDEX($A$36:$T$185,MATCH($B229,$B$36:$B$185,0),15))</f>
        <v>4</v>
      </c>
      <c r="P229" s="27">
        <f>IF(ISNA(INDEX($A$36:$T$185,MATCH($B229,$B$36:$B$185,0),16)),"",INDEX($A$36:$T$185,MATCH($B229,$B$36:$B$185,0),16))</f>
        <v>8</v>
      </c>
      <c r="Q229" s="74">
        <f>IF(ISNA(INDEX($A$36:$T$185,MATCH($B229,$B$36:$B$185,0),17)),"",INDEX($A$36:$T$185,MATCH($B229,$B$36:$B$185,0),17))</f>
        <v>0</v>
      </c>
      <c r="R229" s="74" t="str">
        <f>IF(ISNA(INDEX($A$36:$T$185,MATCH($B229,$B$36:$B$185,0),18)),"",INDEX($A$36:$T$185,MATCH($B229,$B$36:$B$185,0),18))</f>
        <v>C</v>
      </c>
      <c r="S229" s="74">
        <f>IF(ISNA(INDEX($A$36:$T$185,MATCH($B229,$B$36:$B$185,0),19)),"",INDEX($A$36:$T$185,MATCH($B229,$B$36:$B$185,0),19))</f>
        <v>0</v>
      </c>
      <c r="T229" s="26" t="s">
        <v>34</v>
      </c>
    </row>
    <row r="230" spans="1:20">
      <c r="A230" s="40" t="s">
        <v>20</v>
      </c>
      <c r="B230" s="147"/>
      <c r="C230" s="147"/>
      <c r="D230" s="147"/>
      <c r="E230" s="147"/>
      <c r="F230" s="147"/>
      <c r="G230" s="147"/>
      <c r="H230" s="147"/>
      <c r="I230" s="147"/>
      <c r="J230" s="41">
        <f t="shared" ref="J230:P230" si="55">SUM(J227:J229)</f>
        <v>15</v>
      </c>
      <c r="K230" s="41">
        <f t="shared" si="55"/>
        <v>7</v>
      </c>
      <c r="L230" s="41">
        <f t="shared" si="55"/>
        <v>6</v>
      </c>
      <c r="M230" s="41">
        <f t="shared" si="55"/>
        <v>0</v>
      </c>
      <c r="N230" s="41">
        <f t="shared" si="55"/>
        <v>13</v>
      </c>
      <c r="O230" s="41">
        <f t="shared" si="55"/>
        <v>18</v>
      </c>
      <c r="P230" s="41">
        <f t="shared" si="55"/>
        <v>31</v>
      </c>
      <c r="Q230" s="40">
        <f>COUNTIF(Q227:Q229,"E")</f>
        <v>2</v>
      </c>
      <c r="R230" s="40">
        <f>COUNTIF(R227:R229,"C")</f>
        <v>1</v>
      </c>
      <c r="S230" s="40">
        <f>COUNTIF(S227:S229,"VP")</f>
        <v>0</v>
      </c>
      <c r="T230" s="26">
        <f>COUNTA(T209:T229)</f>
        <v>19</v>
      </c>
    </row>
    <row r="231" spans="1:20" ht="30.75" customHeight="1">
      <c r="A231" s="219" t="s">
        <v>45</v>
      </c>
      <c r="B231" s="220"/>
      <c r="C231" s="220"/>
      <c r="D231" s="220"/>
      <c r="E231" s="220"/>
      <c r="F231" s="220"/>
      <c r="G231" s="220"/>
      <c r="H231" s="220"/>
      <c r="I231" s="221"/>
      <c r="J231" s="41">
        <f t="shared" ref="J231:S231" si="56">SUM(J225,J230)</f>
        <v>83</v>
      </c>
      <c r="K231" s="41">
        <f t="shared" si="56"/>
        <v>44</v>
      </c>
      <c r="L231" s="41">
        <f t="shared" si="56"/>
        <v>31</v>
      </c>
      <c r="M231" s="41">
        <f t="shared" si="56"/>
        <v>2</v>
      </c>
      <c r="N231" s="41">
        <f t="shared" si="56"/>
        <v>77</v>
      </c>
      <c r="O231" s="41">
        <f t="shared" si="56"/>
        <v>74</v>
      </c>
      <c r="P231" s="41">
        <f t="shared" si="56"/>
        <v>151</v>
      </c>
      <c r="Q231" s="41">
        <f t="shared" si="56"/>
        <v>14</v>
      </c>
      <c r="R231" s="41">
        <f t="shared" si="56"/>
        <v>5</v>
      </c>
      <c r="S231" s="41">
        <f t="shared" si="56"/>
        <v>0</v>
      </c>
      <c r="T231" s="65">
        <f>ROUND((T230*100)/Q305,2)</f>
        <v>37.25</v>
      </c>
    </row>
    <row r="232" spans="1:20" ht="15.75" customHeight="1">
      <c r="A232" s="191" t="s">
        <v>46</v>
      </c>
      <c r="B232" s="192"/>
      <c r="C232" s="192"/>
      <c r="D232" s="192"/>
      <c r="E232" s="192"/>
      <c r="F232" s="192"/>
      <c r="G232" s="192"/>
      <c r="H232" s="192"/>
      <c r="I232" s="192"/>
      <c r="J232" s="193"/>
      <c r="K232" s="41">
        <f t="shared" ref="K232:P232" si="57">K225*14+K230*12</f>
        <v>602</v>
      </c>
      <c r="L232" s="41">
        <f t="shared" si="57"/>
        <v>422</v>
      </c>
      <c r="M232" s="41">
        <f t="shared" si="57"/>
        <v>28</v>
      </c>
      <c r="N232" s="41">
        <f t="shared" si="57"/>
        <v>1052</v>
      </c>
      <c r="O232" s="41">
        <f t="shared" si="57"/>
        <v>1000</v>
      </c>
      <c r="P232" s="41">
        <f t="shared" si="57"/>
        <v>2052</v>
      </c>
      <c r="Q232" s="250"/>
      <c r="R232" s="251"/>
      <c r="S232" s="251"/>
      <c r="T232" s="252"/>
    </row>
    <row r="233" spans="1:20" ht="17.25" customHeight="1">
      <c r="A233" s="194"/>
      <c r="B233" s="195"/>
      <c r="C233" s="195"/>
      <c r="D233" s="195"/>
      <c r="E233" s="195"/>
      <c r="F233" s="195"/>
      <c r="G233" s="195"/>
      <c r="H233" s="195"/>
      <c r="I233" s="195"/>
      <c r="J233" s="196"/>
      <c r="K233" s="232">
        <f>SUM(K232:M232)</f>
        <v>1052</v>
      </c>
      <c r="L233" s="233"/>
      <c r="M233" s="234"/>
      <c r="N233" s="222">
        <f>SUM(N232:O232)</f>
        <v>2052</v>
      </c>
      <c r="O233" s="223"/>
      <c r="P233" s="224"/>
      <c r="Q233" s="253"/>
      <c r="R233" s="254"/>
      <c r="S233" s="254"/>
      <c r="T233" s="255"/>
    </row>
    <row r="234" spans="1:20" ht="8.25" customHeight="1"/>
    <row r="235" spans="1:20" ht="3.4" customHeight="1"/>
    <row r="236" spans="1:20" ht="26.25" customHeight="1">
      <c r="A236" s="147" t="s">
        <v>209</v>
      </c>
      <c r="B236" s="295"/>
      <c r="C236" s="295"/>
      <c r="D236" s="295"/>
      <c r="E236" s="295"/>
      <c r="F236" s="295"/>
      <c r="G236" s="295"/>
      <c r="H236" s="295"/>
      <c r="I236" s="295"/>
      <c r="J236" s="295"/>
      <c r="K236" s="295"/>
      <c r="L236" s="295"/>
      <c r="M236" s="295"/>
      <c r="N236" s="295"/>
      <c r="O236" s="295"/>
      <c r="P236" s="295"/>
      <c r="Q236" s="295"/>
      <c r="R236" s="295"/>
      <c r="S236" s="295"/>
      <c r="T236" s="295"/>
    </row>
    <row r="237" spans="1:20" ht="26.25" customHeight="1">
      <c r="A237" s="147" t="s">
        <v>22</v>
      </c>
      <c r="B237" s="147" t="s">
        <v>21</v>
      </c>
      <c r="C237" s="147"/>
      <c r="D237" s="147"/>
      <c r="E237" s="147"/>
      <c r="F237" s="147"/>
      <c r="G237" s="147"/>
      <c r="H237" s="147"/>
      <c r="I237" s="147"/>
      <c r="J237" s="190" t="s">
        <v>36</v>
      </c>
      <c r="K237" s="190" t="s">
        <v>19</v>
      </c>
      <c r="L237" s="190"/>
      <c r="M237" s="190"/>
      <c r="N237" s="190" t="s">
        <v>37</v>
      </c>
      <c r="O237" s="190"/>
      <c r="P237" s="190"/>
      <c r="Q237" s="190" t="s">
        <v>18</v>
      </c>
      <c r="R237" s="190"/>
      <c r="S237" s="190"/>
      <c r="T237" s="190" t="s">
        <v>17</v>
      </c>
    </row>
    <row r="238" spans="1:20">
      <c r="A238" s="147"/>
      <c r="B238" s="147"/>
      <c r="C238" s="147"/>
      <c r="D238" s="147"/>
      <c r="E238" s="147"/>
      <c r="F238" s="147"/>
      <c r="G238" s="147"/>
      <c r="H238" s="147"/>
      <c r="I238" s="147"/>
      <c r="J238" s="190"/>
      <c r="K238" s="73" t="s">
        <v>23</v>
      </c>
      <c r="L238" s="73" t="s">
        <v>24</v>
      </c>
      <c r="M238" s="73" t="s">
        <v>25</v>
      </c>
      <c r="N238" s="73" t="s">
        <v>29</v>
      </c>
      <c r="O238" s="73" t="s">
        <v>5</v>
      </c>
      <c r="P238" s="73" t="s">
        <v>26</v>
      </c>
      <c r="Q238" s="73" t="s">
        <v>27</v>
      </c>
      <c r="R238" s="73" t="s">
        <v>23</v>
      </c>
      <c r="S238" s="73" t="s">
        <v>28</v>
      </c>
      <c r="T238" s="190"/>
    </row>
    <row r="239" spans="1:20" ht="3.95" customHeight="1">
      <c r="A239" s="197"/>
      <c r="B239" s="198"/>
      <c r="C239" s="198"/>
      <c r="D239" s="198"/>
      <c r="E239" s="198"/>
      <c r="F239" s="198"/>
      <c r="G239" s="198"/>
      <c r="H239" s="198"/>
      <c r="I239" s="198"/>
      <c r="J239" s="198"/>
      <c r="K239" s="198"/>
      <c r="L239" s="198"/>
      <c r="M239" s="198"/>
      <c r="N239" s="198"/>
      <c r="O239" s="198"/>
      <c r="P239" s="198"/>
      <c r="Q239" s="198"/>
      <c r="R239" s="198"/>
      <c r="S239" s="198"/>
      <c r="T239" s="199"/>
    </row>
    <row r="240" spans="1:20" ht="18.75" customHeight="1">
      <c r="A240" s="197" t="s">
        <v>50</v>
      </c>
      <c r="B240" s="198"/>
      <c r="C240" s="198"/>
      <c r="D240" s="198"/>
      <c r="E240" s="198"/>
      <c r="F240" s="198"/>
      <c r="G240" s="198"/>
      <c r="H240" s="198"/>
      <c r="I240" s="198"/>
      <c r="J240" s="198"/>
      <c r="K240" s="198"/>
      <c r="L240" s="198"/>
      <c r="M240" s="198"/>
      <c r="N240" s="198"/>
      <c r="O240" s="198"/>
      <c r="P240" s="198"/>
      <c r="Q240" s="198"/>
      <c r="R240" s="198"/>
      <c r="S240" s="198"/>
      <c r="T240" s="199"/>
    </row>
    <row r="241" spans="1:20">
      <c r="A241" s="4" t="str">
        <f t="shared" ref="A241:A254" si="58">IF(ISNA(INDEX($A$36:$T$185,MATCH($B241,$B$36:$B$185,0),1)),"",INDEX($A$36:$T$185,MATCH($B241,$B$36:$B$185,0),1))</f>
        <v>LLT1201</v>
      </c>
      <c r="B241" s="148" t="s">
        <v>161</v>
      </c>
      <c r="C241" s="148"/>
      <c r="D241" s="148"/>
      <c r="E241" s="148"/>
      <c r="F241" s="148"/>
      <c r="G241" s="148"/>
      <c r="H241" s="148"/>
      <c r="I241" s="148"/>
      <c r="J241" s="27">
        <f t="shared" ref="J241:J254" si="59">IF(ISNA(INDEX($A$36:$T$185,MATCH($B241,$B$36:$B$185,0),10)),"",INDEX($A$36:$T$185,MATCH($B241,$B$36:$B$185,0),10))</f>
        <v>4</v>
      </c>
      <c r="K241" s="27">
        <f t="shared" ref="K241:K254" si="60">IF(ISNA(INDEX($A$36:$T$185,MATCH($B241,$B$36:$B$185,0),11)),"",INDEX($A$36:$T$185,MATCH($B241,$B$36:$B$185,0),11))</f>
        <v>2</v>
      </c>
      <c r="L241" s="27">
        <f t="shared" ref="L241:L254" si="61">IF(ISNA(INDEX($A$36:$T$185,MATCH($B241,$B$36:$B$185,0),12)),"",INDEX($A$36:$T$185,MATCH($B241,$B$36:$B$185,0),12))</f>
        <v>1</v>
      </c>
      <c r="M241" s="27">
        <f t="shared" ref="M241:M254" si="62">IF(ISNA(INDEX($A$36:$T$185,MATCH($B241,$B$36:$B$185,0),13)),"",INDEX($A$36:$T$185,MATCH($B241,$B$36:$B$185,0),13))</f>
        <v>0</v>
      </c>
      <c r="N241" s="27">
        <f t="shared" ref="N241:N254" si="63">IF(ISNA(INDEX($A$36:$T$185,MATCH($B241,$B$36:$B$185,0),14)),"",INDEX($A$36:$T$185,MATCH($B241,$B$36:$B$185,0),14))</f>
        <v>3</v>
      </c>
      <c r="O241" s="27">
        <f t="shared" ref="O241:O254" si="64">IF(ISNA(INDEX($A$36:$T$185,MATCH($B241,$B$36:$B$185,0),15)),"",INDEX($A$36:$T$185,MATCH($B241,$B$36:$B$185,0),15))</f>
        <v>4</v>
      </c>
      <c r="P241" s="27">
        <f t="shared" ref="P241:P254" si="65">IF(ISNA(INDEX($A$36:$T$185,MATCH($B241,$B$36:$B$185,0),16)),"",INDEX($A$36:$T$185,MATCH($B241,$B$36:$B$185,0),16))</f>
        <v>7</v>
      </c>
      <c r="Q241" s="74" t="str">
        <f t="shared" ref="Q241:Q254" si="66">IF(ISNA(INDEX($A$36:$T$185,MATCH($B241,$B$36:$B$185,0),17)),"",INDEX($A$36:$T$185,MATCH($B241,$B$36:$B$185,0),17))</f>
        <v>E</v>
      </c>
      <c r="R241" s="74">
        <f t="shared" ref="R241:R254" si="67">IF(ISNA(INDEX($A$36:$T$185,MATCH($B241,$B$36:$B$185,0),18)),"",INDEX($A$36:$T$185,MATCH($B241,$B$36:$B$185,0),18))</f>
        <v>0</v>
      </c>
      <c r="S241" s="74">
        <f t="shared" ref="S241:S254" si="68">IF(ISNA(INDEX($A$36:$T$185,MATCH($B241,$B$36:$B$185,0),19)),"",INDEX($A$36:$T$185,MATCH($B241,$B$36:$B$185,0),19))</f>
        <v>0</v>
      </c>
      <c r="T241" s="26" t="s">
        <v>34</v>
      </c>
    </row>
    <row r="242" spans="1:20">
      <c r="A242" s="4" t="str">
        <f t="shared" si="58"/>
        <v>LLT1202</v>
      </c>
      <c r="B242" s="148" t="s">
        <v>163</v>
      </c>
      <c r="C242" s="148"/>
      <c r="D242" s="148"/>
      <c r="E242" s="148"/>
      <c r="F242" s="148"/>
      <c r="G242" s="148"/>
      <c r="H242" s="148"/>
      <c r="I242" s="148"/>
      <c r="J242" s="27">
        <f t="shared" si="59"/>
        <v>4</v>
      </c>
      <c r="K242" s="27">
        <f t="shared" si="60"/>
        <v>2</v>
      </c>
      <c r="L242" s="27">
        <f t="shared" si="61"/>
        <v>0</v>
      </c>
      <c r="M242" s="27">
        <f t="shared" si="62"/>
        <v>0</v>
      </c>
      <c r="N242" s="27">
        <f t="shared" si="63"/>
        <v>2</v>
      </c>
      <c r="O242" s="27">
        <f t="shared" si="64"/>
        <v>5</v>
      </c>
      <c r="P242" s="27">
        <f t="shared" si="65"/>
        <v>7</v>
      </c>
      <c r="Q242" s="74" t="str">
        <f t="shared" si="66"/>
        <v>E</v>
      </c>
      <c r="R242" s="74">
        <f t="shared" si="67"/>
        <v>0</v>
      </c>
      <c r="S242" s="74">
        <f t="shared" si="68"/>
        <v>0</v>
      </c>
      <c r="T242" s="26" t="s">
        <v>34</v>
      </c>
    </row>
    <row r="243" spans="1:20">
      <c r="A243" s="4" t="str">
        <f t="shared" si="58"/>
        <v>LLT1203</v>
      </c>
      <c r="B243" s="148" t="s">
        <v>168</v>
      </c>
      <c r="C243" s="148"/>
      <c r="D243" s="148"/>
      <c r="E243" s="148"/>
      <c r="F243" s="148"/>
      <c r="G243" s="148"/>
      <c r="H243" s="148"/>
      <c r="I243" s="148"/>
      <c r="J243" s="27">
        <f t="shared" si="59"/>
        <v>3</v>
      </c>
      <c r="K243" s="27">
        <f t="shared" si="60"/>
        <v>1</v>
      </c>
      <c r="L243" s="27">
        <f t="shared" si="61"/>
        <v>1</v>
      </c>
      <c r="M243" s="27">
        <f t="shared" si="62"/>
        <v>0</v>
      </c>
      <c r="N243" s="27">
        <f t="shared" si="63"/>
        <v>2</v>
      </c>
      <c r="O243" s="27">
        <f t="shared" si="64"/>
        <v>3</v>
      </c>
      <c r="P243" s="27">
        <f t="shared" si="65"/>
        <v>5</v>
      </c>
      <c r="Q243" s="74">
        <f t="shared" si="66"/>
        <v>0</v>
      </c>
      <c r="R243" s="74" t="str">
        <f t="shared" si="67"/>
        <v>C</v>
      </c>
      <c r="S243" s="74">
        <f t="shared" si="68"/>
        <v>0</v>
      </c>
      <c r="T243" s="26" t="s">
        <v>34</v>
      </c>
    </row>
    <row r="244" spans="1:20">
      <c r="A244" s="4" t="str">
        <f t="shared" si="58"/>
        <v/>
      </c>
      <c r="B244" s="148" t="s">
        <v>166</v>
      </c>
      <c r="C244" s="148"/>
      <c r="D244" s="148"/>
      <c r="E244" s="148"/>
      <c r="F244" s="148"/>
      <c r="G244" s="148"/>
      <c r="H244" s="148"/>
      <c r="I244" s="148"/>
      <c r="J244" s="27" t="str">
        <f t="shared" si="59"/>
        <v/>
      </c>
      <c r="K244" s="27" t="str">
        <f t="shared" si="60"/>
        <v/>
      </c>
      <c r="L244" s="27" t="str">
        <f t="shared" si="61"/>
        <v/>
      </c>
      <c r="M244" s="27" t="str">
        <f t="shared" si="62"/>
        <v/>
      </c>
      <c r="N244" s="27" t="str">
        <f t="shared" si="63"/>
        <v/>
      </c>
      <c r="O244" s="27" t="str">
        <f t="shared" si="64"/>
        <v/>
      </c>
      <c r="P244" s="27" t="str">
        <f t="shared" si="65"/>
        <v/>
      </c>
      <c r="Q244" s="74" t="str">
        <f t="shared" si="66"/>
        <v/>
      </c>
      <c r="R244" s="74" t="str">
        <f t="shared" si="67"/>
        <v/>
      </c>
      <c r="S244" s="74" t="str">
        <f t="shared" si="68"/>
        <v/>
      </c>
      <c r="T244" s="26" t="s">
        <v>34</v>
      </c>
    </row>
    <row r="245" spans="1:20">
      <c r="A245" s="4" t="str">
        <f t="shared" si="58"/>
        <v>LLT2206</v>
      </c>
      <c r="B245" s="148" t="s">
        <v>170</v>
      </c>
      <c r="C245" s="148"/>
      <c r="D245" s="148"/>
      <c r="E245" s="148"/>
      <c r="F245" s="148"/>
      <c r="G245" s="148"/>
      <c r="H245" s="148"/>
      <c r="I245" s="148"/>
      <c r="J245" s="27">
        <f t="shared" si="59"/>
        <v>3</v>
      </c>
      <c r="K245" s="27">
        <f t="shared" si="60"/>
        <v>1</v>
      </c>
      <c r="L245" s="27">
        <f t="shared" si="61"/>
        <v>1</v>
      </c>
      <c r="M245" s="27">
        <f t="shared" si="62"/>
        <v>0</v>
      </c>
      <c r="N245" s="27">
        <f t="shared" si="63"/>
        <v>2</v>
      </c>
      <c r="O245" s="27">
        <f t="shared" si="64"/>
        <v>3</v>
      </c>
      <c r="P245" s="27">
        <f t="shared" si="65"/>
        <v>5</v>
      </c>
      <c r="Q245" s="74">
        <f t="shared" si="66"/>
        <v>0</v>
      </c>
      <c r="R245" s="74" t="str">
        <f t="shared" si="67"/>
        <v>C</v>
      </c>
      <c r="S245" s="74">
        <f t="shared" si="68"/>
        <v>0</v>
      </c>
      <c r="T245" s="26" t="s">
        <v>34</v>
      </c>
    </row>
    <row r="246" spans="1:20">
      <c r="A246" s="4" t="str">
        <f t="shared" si="58"/>
        <v>LLT3207</v>
      </c>
      <c r="B246" s="148" t="s">
        <v>172</v>
      </c>
      <c r="C246" s="148"/>
      <c r="D246" s="148"/>
      <c r="E246" s="148"/>
      <c r="F246" s="148"/>
      <c r="G246" s="148"/>
      <c r="H246" s="148"/>
      <c r="I246" s="148"/>
      <c r="J246" s="27">
        <f t="shared" si="59"/>
        <v>4</v>
      </c>
      <c r="K246" s="27">
        <f t="shared" si="60"/>
        <v>2</v>
      </c>
      <c r="L246" s="27">
        <f t="shared" si="61"/>
        <v>1</v>
      </c>
      <c r="M246" s="27">
        <f t="shared" si="62"/>
        <v>0</v>
      </c>
      <c r="N246" s="27">
        <f t="shared" si="63"/>
        <v>3</v>
      </c>
      <c r="O246" s="27">
        <f t="shared" si="64"/>
        <v>4</v>
      </c>
      <c r="P246" s="27">
        <f t="shared" si="65"/>
        <v>7</v>
      </c>
      <c r="Q246" s="74" t="str">
        <f t="shared" si="66"/>
        <v>E</v>
      </c>
      <c r="R246" s="74">
        <f t="shared" si="67"/>
        <v>0</v>
      </c>
      <c r="S246" s="74">
        <f t="shared" si="68"/>
        <v>0</v>
      </c>
      <c r="T246" s="26" t="s">
        <v>34</v>
      </c>
    </row>
    <row r="247" spans="1:20">
      <c r="A247" s="4" t="str">
        <f t="shared" si="58"/>
        <v>LLT3208</v>
      </c>
      <c r="B247" s="148" t="s">
        <v>174</v>
      </c>
      <c r="C247" s="148"/>
      <c r="D247" s="148"/>
      <c r="E247" s="148"/>
      <c r="F247" s="148"/>
      <c r="G247" s="148"/>
      <c r="H247" s="148"/>
      <c r="I247" s="148"/>
      <c r="J247" s="27">
        <f t="shared" si="59"/>
        <v>4</v>
      </c>
      <c r="K247" s="27">
        <f t="shared" si="60"/>
        <v>1</v>
      </c>
      <c r="L247" s="27">
        <f t="shared" si="61"/>
        <v>1</v>
      </c>
      <c r="M247" s="27">
        <f t="shared" si="62"/>
        <v>0</v>
      </c>
      <c r="N247" s="27">
        <f t="shared" si="63"/>
        <v>2</v>
      </c>
      <c r="O247" s="27">
        <f t="shared" si="64"/>
        <v>5</v>
      </c>
      <c r="P247" s="27">
        <f t="shared" si="65"/>
        <v>7</v>
      </c>
      <c r="Q247" s="74" t="str">
        <f t="shared" si="66"/>
        <v>E</v>
      </c>
      <c r="R247" s="74">
        <f t="shared" si="67"/>
        <v>0</v>
      </c>
      <c r="S247" s="74">
        <f t="shared" si="68"/>
        <v>0</v>
      </c>
      <c r="T247" s="26" t="s">
        <v>34</v>
      </c>
    </row>
    <row r="248" spans="1:20">
      <c r="A248" s="4" t="str">
        <f t="shared" si="58"/>
        <v>LLT3209</v>
      </c>
      <c r="B248" s="148" t="s">
        <v>176</v>
      </c>
      <c r="C248" s="148"/>
      <c r="D248" s="148"/>
      <c r="E248" s="148"/>
      <c r="F248" s="148"/>
      <c r="G248" s="148"/>
      <c r="H248" s="148"/>
      <c r="I248" s="148"/>
      <c r="J248" s="27">
        <f t="shared" si="59"/>
        <v>3</v>
      </c>
      <c r="K248" s="27">
        <f t="shared" si="60"/>
        <v>1</v>
      </c>
      <c r="L248" s="27">
        <f t="shared" si="61"/>
        <v>1</v>
      </c>
      <c r="M248" s="27">
        <f t="shared" si="62"/>
        <v>2</v>
      </c>
      <c r="N248" s="27">
        <f t="shared" si="63"/>
        <v>4</v>
      </c>
      <c r="O248" s="27">
        <f t="shared" si="64"/>
        <v>1</v>
      </c>
      <c r="P248" s="27">
        <f t="shared" si="65"/>
        <v>5</v>
      </c>
      <c r="Q248" s="74">
        <f t="shared" si="66"/>
        <v>0</v>
      </c>
      <c r="R248" s="74" t="str">
        <f t="shared" si="67"/>
        <v>C</v>
      </c>
      <c r="S248" s="74">
        <f t="shared" si="68"/>
        <v>0</v>
      </c>
      <c r="T248" s="26" t="s">
        <v>34</v>
      </c>
    </row>
    <row r="249" spans="1:20">
      <c r="A249" s="4" t="str">
        <f t="shared" si="58"/>
        <v>LLT4210</v>
      </c>
      <c r="B249" s="148" t="s">
        <v>178</v>
      </c>
      <c r="C249" s="148"/>
      <c r="D249" s="148"/>
      <c r="E249" s="148"/>
      <c r="F249" s="148"/>
      <c r="G249" s="148"/>
      <c r="H249" s="148"/>
      <c r="I249" s="148"/>
      <c r="J249" s="27">
        <f t="shared" si="59"/>
        <v>4</v>
      </c>
      <c r="K249" s="27">
        <f t="shared" si="60"/>
        <v>2</v>
      </c>
      <c r="L249" s="27">
        <f t="shared" si="61"/>
        <v>1</v>
      </c>
      <c r="M249" s="27">
        <f t="shared" si="62"/>
        <v>0</v>
      </c>
      <c r="N249" s="27">
        <f t="shared" si="63"/>
        <v>3</v>
      </c>
      <c r="O249" s="27">
        <f t="shared" si="64"/>
        <v>4</v>
      </c>
      <c r="P249" s="27">
        <f t="shared" si="65"/>
        <v>7</v>
      </c>
      <c r="Q249" s="74" t="str">
        <f t="shared" si="66"/>
        <v>E</v>
      </c>
      <c r="R249" s="74">
        <f t="shared" si="67"/>
        <v>0</v>
      </c>
      <c r="S249" s="74">
        <f t="shared" si="68"/>
        <v>0</v>
      </c>
      <c r="T249" s="26" t="s">
        <v>34</v>
      </c>
    </row>
    <row r="250" spans="1:20">
      <c r="A250" s="4" t="str">
        <f t="shared" si="58"/>
        <v>LLT4211</v>
      </c>
      <c r="B250" s="148" t="s">
        <v>180</v>
      </c>
      <c r="C250" s="148"/>
      <c r="D250" s="148"/>
      <c r="E250" s="148"/>
      <c r="F250" s="148"/>
      <c r="G250" s="148"/>
      <c r="H250" s="148"/>
      <c r="I250" s="148"/>
      <c r="J250" s="27">
        <f t="shared" si="59"/>
        <v>4</v>
      </c>
      <c r="K250" s="27">
        <f t="shared" si="60"/>
        <v>1</v>
      </c>
      <c r="L250" s="27">
        <f t="shared" si="61"/>
        <v>1</v>
      </c>
      <c r="M250" s="27">
        <f t="shared" si="62"/>
        <v>0</v>
      </c>
      <c r="N250" s="27">
        <f t="shared" si="63"/>
        <v>2</v>
      </c>
      <c r="O250" s="27">
        <f t="shared" si="64"/>
        <v>5</v>
      </c>
      <c r="P250" s="27">
        <f t="shared" si="65"/>
        <v>7</v>
      </c>
      <c r="Q250" s="74" t="str">
        <f t="shared" si="66"/>
        <v>E</v>
      </c>
      <c r="R250" s="74">
        <f t="shared" si="67"/>
        <v>0</v>
      </c>
      <c r="S250" s="74">
        <f t="shared" si="68"/>
        <v>0</v>
      </c>
      <c r="T250" s="26" t="s">
        <v>34</v>
      </c>
    </row>
    <row r="251" spans="1:20">
      <c r="A251" s="4" t="str">
        <f t="shared" si="58"/>
        <v>LLT5214</v>
      </c>
      <c r="B251" s="148" t="s">
        <v>182</v>
      </c>
      <c r="C251" s="148"/>
      <c r="D251" s="148"/>
      <c r="E251" s="148"/>
      <c r="F251" s="148"/>
      <c r="G251" s="148"/>
      <c r="H251" s="148"/>
      <c r="I251" s="148"/>
      <c r="J251" s="27">
        <f t="shared" si="59"/>
        <v>4</v>
      </c>
      <c r="K251" s="27">
        <f t="shared" si="60"/>
        <v>1</v>
      </c>
      <c r="L251" s="27">
        <f t="shared" si="61"/>
        <v>1</v>
      </c>
      <c r="M251" s="27">
        <f t="shared" si="62"/>
        <v>0</v>
      </c>
      <c r="N251" s="27">
        <f t="shared" si="63"/>
        <v>2</v>
      </c>
      <c r="O251" s="27">
        <f t="shared" si="64"/>
        <v>5</v>
      </c>
      <c r="P251" s="27">
        <f t="shared" si="65"/>
        <v>7</v>
      </c>
      <c r="Q251" s="74" t="str">
        <f t="shared" si="66"/>
        <v>E</v>
      </c>
      <c r="R251" s="74">
        <f t="shared" si="67"/>
        <v>0</v>
      </c>
      <c r="S251" s="74">
        <f t="shared" si="68"/>
        <v>0</v>
      </c>
      <c r="T251" s="26" t="s">
        <v>34</v>
      </c>
    </row>
    <row r="252" spans="1:20">
      <c r="A252" s="4" t="str">
        <f t="shared" si="58"/>
        <v>LLT5213</v>
      </c>
      <c r="B252" s="121" t="s">
        <v>184</v>
      </c>
      <c r="C252" s="122"/>
      <c r="D252" s="122"/>
      <c r="E252" s="122"/>
      <c r="F252" s="122"/>
      <c r="G252" s="122"/>
      <c r="H252" s="122"/>
      <c r="I252" s="123"/>
      <c r="J252" s="27">
        <f t="shared" si="59"/>
        <v>4</v>
      </c>
      <c r="K252" s="27">
        <f t="shared" si="60"/>
        <v>2</v>
      </c>
      <c r="L252" s="27">
        <f t="shared" si="61"/>
        <v>1</v>
      </c>
      <c r="M252" s="27">
        <f t="shared" si="62"/>
        <v>0</v>
      </c>
      <c r="N252" s="27">
        <f t="shared" si="63"/>
        <v>3</v>
      </c>
      <c r="O252" s="27">
        <f t="shared" si="64"/>
        <v>4</v>
      </c>
      <c r="P252" s="27">
        <f t="shared" si="65"/>
        <v>7</v>
      </c>
      <c r="Q252" s="74" t="str">
        <f t="shared" si="66"/>
        <v>E</v>
      </c>
      <c r="R252" s="74">
        <f t="shared" si="67"/>
        <v>0</v>
      </c>
      <c r="S252" s="74">
        <f t="shared" si="68"/>
        <v>0</v>
      </c>
      <c r="T252" s="26" t="s">
        <v>34</v>
      </c>
    </row>
    <row r="253" spans="1:20">
      <c r="A253" s="4" t="str">
        <f t="shared" si="58"/>
        <v>LLT4212</v>
      </c>
      <c r="B253" s="121" t="s">
        <v>186</v>
      </c>
      <c r="C253" s="122"/>
      <c r="D253" s="122"/>
      <c r="E253" s="122"/>
      <c r="F253" s="122"/>
      <c r="G253" s="122"/>
      <c r="H253" s="122"/>
      <c r="I253" s="123"/>
      <c r="J253" s="27">
        <f t="shared" si="59"/>
        <v>3</v>
      </c>
      <c r="K253" s="27">
        <f t="shared" si="60"/>
        <v>1</v>
      </c>
      <c r="L253" s="27">
        <f t="shared" si="61"/>
        <v>1</v>
      </c>
      <c r="M253" s="27">
        <f t="shared" si="62"/>
        <v>0</v>
      </c>
      <c r="N253" s="27">
        <f t="shared" si="63"/>
        <v>2</v>
      </c>
      <c r="O253" s="27">
        <f t="shared" si="64"/>
        <v>3</v>
      </c>
      <c r="P253" s="27">
        <f t="shared" si="65"/>
        <v>5</v>
      </c>
      <c r="Q253" s="74" t="str">
        <f t="shared" si="66"/>
        <v>E</v>
      </c>
      <c r="R253" s="74">
        <f t="shared" si="67"/>
        <v>0</v>
      </c>
      <c r="S253" s="74">
        <f t="shared" si="68"/>
        <v>0</v>
      </c>
      <c r="T253" s="26" t="s">
        <v>34</v>
      </c>
    </row>
    <row r="254" spans="1:20">
      <c r="A254" s="4" t="str">
        <f t="shared" si="58"/>
        <v>LLX5226</v>
      </c>
      <c r="B254" s="121" t="s">
        <v>110</v>
      </c>
      <c r="C254" s="122"/>
      <c r="D254" s="122"/>
      <c r="E254" s="122"/>
      <c r="F254" s="122"/>
      <c r="G254" s="122"/>
      <c r="H254" s="122"/>
      <c r="I254" s="123"/>
      <c r="J254" s="27">
        <f t="shared" si="59"/>
        <v>4</v>
      </c>
      <c r="K254" s="27">
        <f t="shared" si="60"/>
        <v>1</v>
      </c>
      <c r="L254" s="27">
        <f t="shared" si="61"/>
        <v>1</v>
      </c>
      <c r="M254" s="27">
        <f t="shared" si="62"/>
        <v>0</v>
      </c>
      <c r="N254" s="27">
        <f t="shared" si="63"/>
        <v>2</v>
      </c>
      <c r="O254" s="27">
        <f t="shared" si="64"/>
        <v>5</v>
      </c>
      <c r="P254" s="27">
        <f t="shared" si="65"/>
        <v>7</v>
      </c>
      <c r="Q254" s="74">
        <f t="shared" si="66"/>
        <v>0</v>
      </c>
      <c r="R254" s="74" t="str">
        <f t="shared" si="67"/>
        <v>C</v>
      </c>
      <c r="S254" s="74">
        <f t="shared" si="68"/>
        <v>0</v>
      </c>
      <c r="T254" s="26" t="s">
        <v>34</v>
      </c>
    </row>
    <row r="255" spans="1:20">
      <c r="A255" s="40" t="s">
        <v>20</v>
      </c>
      <c r="B255" s="225"/>
      <c r="C255" s="226"/>
      <c r="D255" s="226"/>
      <c r="E255" s="226"/>
      <c r="F255" s="226"/>
      <c r="G255" s="226"/>
      <c r="H255" s="226"/>
      <c r="I255" s="227"/>
      <c r="J255" s="41">
        <f>SUM(J241:J254)</f>
        <v>48</v>
      </c>
      <c r="K255" s="41">
        <f t="shared" ref="K255:P255" si="69">SUM(K241:K254)</f>
        <v>18</v>
      </c>
      <c r="L255" s="41">
        <f t="shared" si="69"/>
        <v>12</v>
      </c>
      <c r="M255" s="41">
        <f t="shared" si="69"/>
        <v>2</v>
      </c>
      <c r="N255" s="41">
        <f t="shared" si="69"/>
        <v>32</v>
      </c>
      <c r="O255" s="41">
        <f t="shared" si="69"/>
        <v>51</v>
      </c>
      <c r="P255" s="41">
        <f t="shared" si="69"/>
        <v>83</v>
      </c>
      <c r="Q255" s="40">
        <f>COUNTIF(Q241:Q251,"E")</f>
        <v>7</v>
      </c>
      <c r="R255" s="40">
        <f>COUNTIF(R241:R251,"C")</f>
        <v>3</v>
      </c>
      <c r="S255" s="40">
        <f>COUNTIF(S241:S251,"VP")</f>
        <v>0</v>
      </c>
      <c r="T255" s="26"/>
    </row>
    <row r="256" spans="1:20" ht="10.15" customHeight="1">
      <c r="A256" s="197" t="s">
        <v>62</v>
      </c>
      <c r="B256" s="198"/>
      <c r="C256" s="198"/>
      <c r="D256" s="198"/>
      <c r="E256" s="198"/>
      <c r="F256" s="198"/>
      <c r="G256" s="198"/>
      <c r="H256" s="198"/>
      <c r="I256" s="198"/>
      <c r="J256" s="198"/>
      <c r="K256" s="198"/>
      <c r="L256" s="198"/>
      <c r="M256" s="198"/>
      <c r="N256" s="198"/>
      <c r="O256" s="198"/>
      <c r="P256" s="198"/>
      <c r="Q256" s="198"/>
      <c r="R256" s="198"/>
      <c r="S256" s="198"/>
      <c r="T256" s="199"/>
    </row>
    <row r="257" spans="1:20">
      <c r="A257" s="4" t="str">
        <f>IF(ISNA(INDEX($A$36:$T$185,MATCH($B257,$B$36:$B$185,0),1)),"",INDEX($A$36:$T$185,MATCH($B257,$B$36:$B$185,0),1))</f>
        <v>LLT6218</v>
      </c>
      <c r="B257" s="121" t="s">
        <v>189</v>
      </c>
      <c r="C257" s="122"/>
      <c r="D257" s="122"/>
      <c r="E257" s="122"/>
      <c r="F257" s="122"/>
      <c r="G257" s="122"/>
      <c r="H257" s="122"/>
      <c r="I257" s="123"/>
      <c r="J257" s="27">
        <f>IF(ISNA(INDEX($A$36:$T$185,MATCH($B257,$B$36:$B$185,0),10)),"",INDEX($A$36:$T$185,MATCH($B257,$B$36:$B$185,0),10))</f>
        <v>4</v>
      </c>
      <c r="K257" s="27">
        <f>IF(ISNA(INDEX($A$36:$T$185,MATCH($B257,$B$36:$B$185,0),11)),"",INDEX($A$36:$T$185,MATCH($B257,$B$36:$B$185,0),11))</f>
        <v>1</v>
      </c>
      <c r="L257" s="27">
        <f>IF(ISNA(INDEX($A$36:$T$185,MATCH($B257,$B$36:$B$185,0),12)),"",INDEX($A$36:$T$185,MATCH($B257,$B$36:$B$185,0),12))</f>
        <v>1</v>
      </c>
      <c r="M257" s="27">
        <f>IF(ISNA(INDEX($A$36:$T$185,MATCH($B257,$B$36:$B$185,0),13)),"",INDEX($A$36:$T$185,MATCH($B257,$B$36:$B$185,0),13))</f>
        <v>0</v>
      </c>
      <c r="N257" s="27">
        <f>IF(ISNA(INDEX($A$36:$T$185,MATCH($B257,$B$36:$B$185,0),14)),"",INDEX($A$36:$T$185,MATCH($B257,$B$36:$B$185,0),14))</f>
        <v>2</v>
      </c>
      <c r="O257" s="27">
        <f>IF(ISNA(INDEX($A$36:$T$185,MATCH($B257,$B$36:$B$185,0),15)),"",INDEX($A$36:$T$185,MATCH($B257,$B$36:$B$185,0),15))</f>
        <v>6</v>
      </c>
      <c r="P257" s="27">
        <f>IF(ISNA(INDEX($A$36:$T$185,MATCH($B257,$B$36:$B$185,0),16)),"",INDEX($A$36:$T$185,MATCH($B257,$B$36:$B$185,0),16))</f>
        <v>8</v>
      </c>
      <c r="Q257" s="74" t="str">
        <f>IF(ISNA(INDEX($A$36:$T$185,MATCH($B257,$B$36:$B$185,0),17)),"",INDEX($A$36:$T$185,MATCH($B257,$B$36:$B$185,0),17))</f>
        <v>E</v>
      </c>
      <c r="R257" s="74">
        <f>IF(ISNA(INDEX($A$36:$T$185,MATCH($B257,$B$36:$B$185,0),18)),"",INDEX($A$36:$T$185,MATCH($B257,$B$36:$B$185,0),18))</f>
        <v>0</v>
      </c>
      <c r="S257" s="74">
        <f>IF(ISNA(INDEX($A$36:$T$185,MATCH($B257,$B$36:$B$185,0),19)),"",INDEX($A$36:$T$185,MATCH($B257,$B$36:$B$185,0),19))</f>
        <v>0</v>
      </c>
      <c r="T257" s="26" t="s">
        <v>34</v>
      </c>
    </row>
    <row r="258" spans="1:20">
      <c r="A258" s="4" t="str">
        <f>IF(ISNA(INDEX($A$36:$T$185,MATCH($B258,$B$36:$B$185,0),1)),"",INDEX($A$36:$T$185,MATCH($B258,$B$36:$B$185,0),1))</f>
        <v>LLT6219</v>
      </c>
      <c r="B258" s="121" t="s">
        <v>191</v>
      </c>
      <c r="C258" s="122"/>
      <c r="D258" s="122"/>
      <c r="E258" s="122"/>
      <c r="F258" s="122"/>
      <c r="G258" s="122"/>
      <c r="H258" s="122"/>
      <c r="I258" s="123"/>
      <c r="J258" s="27">
        <f>IF(ISNA(INDEX($A$36:$T$185,MATCH($B258,$B$36:$B$185,0),10)),"",INDEX($A$36:$T$185,MATCH($B258,$B$36:$B$185,0),10))</f>
        <v>4</v>
      </c>
      <c r="K258" s="27">
        <f>IF(ISNA(INDEX($A$36:$T$185,MATCH($B258,$B$36:$B$185,0),11)),"",INDEX($A$36:$T$185,MATCH($B258,$B$36:$B$185,0),11))</f>
        <v>2</v>
      </c>
      <c r="L258" s="27">
        <f>IF(ISNA(INDEX($A$36:$T$185,MATCH($B258,$B$36:$B$185,0),12)),"",INDEX($A$36:$T$185,MATCH($B258,$B$36:$B$185,0),12))</f>
        <v>1</v>
      </c>
      <c r="M258" s="27">
        <f>IF(ISNA(INDEX($A$36:$T$185,MATCH($B258,$B$36:$B$185,0),13)),"",INDEX($A$36:$T$185,MATCH($B258,$B$36:$B$185,0),13))</f>
        <v>0</v>
      </c>
      <c r="N258" s="27">
        <f>IF(ISNA(INDEX($A$36:$T$185,MATCH($B258,$B$36:$B$185,0),14)),"",INDEX($A$36:$T$185,MATCH($B258,$B$36:$B$185,0),14))</f>
        <v>3</v>
      </c>
      <c r="O258" s="27">
        <f>IF(ISNA(INDEX($A$36:$T$185,MATCH($B258,$B$36:$B$185,0),15)),"",INDEX($A$36:$T$185,MATCH($B258,$B$36:$B$185,0),15))</f>
        <v>5</v>
      </c>
      <c r="P258" s="27">
        <f>IF(ISNA(INDEX($A$36:$T$185,MATCH($B258,$B$36:$B$185,0),16)),"",INDEX($A$36:$T$185,MATCH($B258,$B$36:$B$185,0),16))</f>
        <v>8</v>
      </c>
      <c r="Q258" s="74" t="str">
        <f>IF(ISNA(INDEX($A$36:$T$185,MATCH($B258,$B$36:$B$185,0),17)),"",INDEX($A$36:$T$185,MATCH($B258,$B$36:$B$185,0),17))</f>
        <v>E</v>
      </c>
      <c r="R258" s="74">
        <f>IF(ISNA(INDEX($A$36:$T$185,MATCH($B258,$B$36:$B$185,0),18)),"",INDEX($A$36:$T$185,MATCH($B258,$B$36:$B$185,0),18))</f>
        <v>0</v>
      </c>
      <c r="S258" s="74">
        <f>IF(ISNA(INDEX($A$36:$T$185,MATCH($B258,$B$36:$B$185,0),19)),"",INDEX($A$36:$T$185,MATCH($B258,$B$36:$B$185,0),19))</f>
        <v>0</v>
      </c>
      <c r="T258" s="26" t="s">
        <v>34</v>
      </c>
    </row>
    <row r="259" spans="1:20">
      <c r="A259" s="4" t="str">
        <f>IF(ISNA(INDEX($A$36:$T$185,MATCH($B259,$B$36:$B$185,0),1)),"",INDEX($A$36:$T$185,MATCH($B259,$B$36:$B$185,0),1))</f>
        <v>LLX6226</v>
      </c>
      <c r="B259" s="148" t="s">
        <v>117</v>
      </c>
      <c r="C259" s="148"/>
      <c r="D259" s="148"/>
      <c r="E259" s="148"/>
      <c r="F259" s="148"/>
      <c r="G259" s="148"/>
      <c r="H259" s="148"/>
      <c r="I259" s="148"/>
      <c r="J259" s="27">
        <f>IF(ISNA(INDEX($A$36:$T$185,MATCH($B259,$B$36:$B$185,0),10)),"",INDEX($A$36:$T$185,MATCH($B259,$B$36:$B$185,0),10))</f>
        <v>3</v>
      </c>
      <c r="K259" s="27">
        <f>IF(ISNA(INDEX($A$36:$T$185,MATCH($B259,$B$36:$B$185,0),11)),"",INDEX($A$36:$T$185,MATCH($B259,$B$36:$B$185,0),11))</f>
        <v>1</v>
      </c>
      <c r="L259" s="27">
        <f>IF(ISNA(INDEX($A$36:$T$185,MATCH($B259,$B$36:$B$185,0),12)),"",INDEX($A$36:$T$185,MATCH($B259,$B$36:$B$185,0),12))</f>
        <v>1</v>
      </c>
      <c r="M259" s="27">
        <f>IF(ISNA(INDEX($A$36:$T$185,MATCH($B259,$B$36:$B$185,0),13)),"",INDEX($A$36:$T$185,MATCH($B259,$B$36:$B$185,0),13))</f>
        <v>0</v>
      </c>
      <c r="N259" s="27">
        <f>IF(ISNA(INDEX($A$36:$T$185,MATCH($B259,$B$36:$B$185,0),14)),"",INDEX($A$36:$T$185,MATCH($B259,$B$36:$B$185,0),14))</f>
        <v>2</v>
      </c>
      <c r="O259" s="27">
        <f>IF(ISNA(INDEX($A$36:$T$185,MATCH($B259,$B$36:$B$185,0),15)),"",INDEX($A$36:$T$185,MATCH($B259,$B$36:$B$185,0),15))</f>
        <v>4</v>
      </c>
      <c r="P259" s="27">
        <f>IF(ISNA(INDEX($A$36:$T$185,MATCH($B259,$B$36:$B$185,0),16)),"",INDEX($A$36:$T$185,MATCH($B259,$B$36:$B$185,0),16))</f>
        <v>6</v>
      </c>
      <c r="Q259" s="74">
        <f>IF(ISNA(INDEX($A$36:$T$185,MATCH($B259,$B$36:$B$185,0),17)),"",INDEX($A$36:$T$185,MATCH($B259,$B$36:$B$185,0),17))</f>
        <v>0</v>
      </c>
      <c r="R259" s="74" t="str">
        <f>IF(ISNA(INDEX($A$36:$T$185,MATCH($B259,$B$36:$B$185,0),18)),"",INDEX($A$36:$T$185,MATCH($B259,$B$36:$B$185,0),18))</f>
        <v>C</v>
      </c>
      <c r="S259" s="74">
        <f>IF(ISNA(INDEX($A$36:$T$185,MATCH($B259,$B$36:$B$185,0),19)),"",INDEX($A$36:$T$185,MATCH($B259,$B$36:$B$185,0),19))</f>
        <v>0</v>
      </c>
      <c r="T259" s="26" t="s">
        <v>34</v>
      </c>
    </row>
    <row r="260" spans="1:20">
      <c r="A260" s="40" t="s">
        <v>20</v>
      </c>
      <c r="B260" s="147"/>
      <c r="C260" s="147"/>
      <c r="D260" s="147"/>
      <c r="E260" s="147"/>
      <c r="F260" s="147"/>
      <c r="G260" s="147"/>
      <c r="H260" s="147"/>
      <c r="I260" s="147"/>
      <c r="J260" s="41">
        <f t="shared" ref="J260:P260" si="70">SUM(J257:J259)</f>
        <v>11</v>
      </c>
      <c r="K260" s="41">
        <f t="shared" si="70"/>
        <v>4</v>
      </c>
      <c r="L260" s="41">
        <f t="shared" si="70"/>
        <v>3</v>
      </c>
      <c r="M260" s="41">
        <f t="shared" si="70"/>
        <v>0</v>
      </c>
      <c r="N260" s="41">
        <f t="shared" si="70"/>
        <v>7</v>
      </c>
      <c r="O260" s="41">
        <f t="shared" si="70"/>
        <v>15</v>
      </c>
      <c r="P260" s="41">
        <f t="shared" si="70"/>
        <v>22</v>
      </c>
      <c r="Q260" s="40">
        <f>COUNTIF(Q257:Q259,"E")</f>
        <v>2</v>
      </c>
      <c r="R260" s="40">
        <f>COUNTIF(R257:R259,"C")</f>
        <v>1</v>
      </c>
      <c r="S260" s="40">
        <f>COUNTIF(S257:S259,"VP")</f>
        <v>0</v>
      </c>
      <c r="T260" s="26">
        <f>COUNTA(T241:T259)</f>
        <v>17</v>
      </c>
    </row>
    <row r="261" spans="1:20" ht="24" customHeight="1">
      <c r="A261" s="219" t="s">
        <v>45</v>
      </c>
      <c r="B261" s="220"/>
      <c r="C261" s="220"/>
      <c r="D261" s="220"/>
      <c r="E261" s="220"/>
      <c r="F261" s="220"/>
      <c r="G261" s="220"/>
      <c r="H261" s="220"/>
      <c r="I261" s="221"/>
      <c r="J261" s="41">
        <f t="shared" ref="J261:S261" si="71">SUM(J255,J260)</f>
        <v>59</v>
      </c>
      <c r="K261" s="41">
        <f t="shared" si="71"/>
        <v>22</v>
      </c>
      <c r="L261" s="41">
        <f t="shared" si="71"/>
        <v>15</v>
      </c>
      <c r="M261" s="41">
        <f t="shared" si="71"/>
        <v>2</v>
      </c>
      <c r="N261" s="41">
        <f t="shared" si="71"/>
        <v>39</v>
      </c>
      <c r="O261" s="41">
        <f t="shared" si="71"/>
        <v>66</v>
      </c>
      <c r="P261" s="41">
        <f t="shared" si="71"/>
        <v>105</v>
      </c>
      <c r="Q261" s="41">
        <f t="shared" si="71"/>
        <v>9</v>
      </c>
      <c r="R261" s="41">
        <f t="shared" si="71"/>
        <v>4</v>
      </c>
      <c r="S261" s="41">
        <f t="shared" si="71"/>
        <v>0</v>
      </c>
      <c r="T261" s="65">
        <f>ROUND((T260*100)/Q305,2)</f>
        <v>33.33</v>
      </c>
    </row>
    <row r="262" spans="1:20" ht="13.5" customHeight="1">
      <c r="A262" s="191" t="s">
        <v>46</v>
      </c>
      <c r="B262" s="192"/>
      <c r="C262" s="192"/>
      <c r="D262" s="192"/>
      <c r="E262" s="192"/>
      <c r="F262" s="192"/>
      <c r="G262" s="192"/>
      <c r="H262" s="192"/>
      <c r="I262" s="192"/>
      <c r="J262" s="193"/>
      <c r="K262" s="41">
        <f t="shared" ref="K262:P262" si="72">K255*14+K260*12</f>
        <v>300</v>
      </c>
      <c r="L262" s="41">
        <f t="shared" si="72"/>
        <v>204</v>
      </c>
      <c r="M262" s="41">
        <f t="shared" si="72"/>
        <v>28</v>
      </c>
      <c r="N262" s="41">
        <f t="shared" si="72"/>
        <v>532</v>
      </c>
      <c r="O262" s="41">
        <f t="shared" si="72"/>
        <v>894</v>
      </c>
      <c r="P262" s="41">
        <f t="shared" si="72"/>
        <v>1426</v>
      </c>
      <c r="Q262" s="250"/>
      <c r="R262" s="251"/>
      <c r="S262" s="251"/>
      <c r="T262" s="252"/>
    </row>
    <row r="263" spans="1:20" ht="13.9" customHeight="1">
      <c r="A263" s="194"/>
      <c r="B263" s="195"/>
      <c r="C263" s="195"/>
      <c r="D263" s="195"/>
      <c r="E263" s="195"/>
      <c r="F263" s="195"/>
      <c r="G263" s="195"/>
      <c r="H263" s="195"/>
      <c r="I263" s="195"/>
      <c r="J263" s="196"/>
      <c r="K263" s="232">
        <f>SUM(K262:M262)</f>
        <v>532</v>
      </c>
      <c r="L263" s="233"/>
      <c r="M263" s="234"/>
      <c r="N263" s="222">
        <f>SUM(N262:O262)</f>
        <v>1426</v>
      </c>
      <c r="O263" s="223"/>
      <c r="P263" s="224"/>
      <c r="Q263" s="253"/>
      <c r="R263" s="254"/>
      <c r="S263" s="254"/>
      <c r="T263" s="255"/>
    </row>
    <row r="264" spans="1:20" ht="8.25" customHeight="1"/>
    <row r="265" spans="1:20" ht="3.95" customHeight="1">
      <c r="B265" s="9"/>
      <c r="C265" s="9"/>
      <c r="D265" s="9"/>
      <c r="E265" s="9"/>
      <c r="F265" s="9"/>
      <c r="G265" s="9"/>
      <c r="M265" s="8"/>
      <c r="N265" s="8"/>
      <c r="O265" s="8"/>
      <c r="P265" s="8"/>
      <c r="Q265" s="8"/>
      <c r="R265" s="8"/>
      <c r="S265" s="8"/>
    </row>
    <row r="266" spans="1:20" ht="22.5" customHeight="1">
      <c r="A266" s="147" t="s">
        <v>61</v>
      </c>
      <c r="B266" s="295"/>
      <c r="C266" s="295"/>
      <c r="D266" s="295"/>
      <c r="E266" s="295"/>
      <c r="F266" s="295"/>
      <c r="G266" s="295"/>
      <c r="H266" s="295"/>
      <c r="I266" s="295"/>
      <c r="J266" s="295"/>
      <c r="K266" s="295"/>
      <c r="L266" s="295"/>
      <c r="M266" s="295"/>
      <c r="N266" s="295"/>
      <c r="O266" s="295"/>
      <c r="P266" s="295"/>
      <c r="Q266" s="295"/>
      <c r="R266" s="295"/>
      <c r="S266" s="295"/>
      <c r="T266" s="295"/>
    </row>
    <row r="267" spans="1:20" ht="25.5" customHeight="1">
      <c r="A267" s="147" t="s">
        <v>22</v>
      </c>
      <c r="B267" s="147" t="s">
        <v>21</v>
      </c>
      <c r="C267" s="147"/>
      <c r="D267" s="147"/>
      <c r="E267" s="147"/>
      <c r="F267" s="147"/>
      <c r="G267" s="147"/>
      <c r="H267" s="147"/>
      <c r="I267" s="147"/>
      <c r="J267" s="190" t="s">
        <v>36</v>
      </c>
      <c r="K267" s="190" t="s">
        <v>19</v>
      </c>
      <c r="L267" s="190"/>
      <c r="M267" s="190"/>
      <c r="N267" s="190" t="s">
        <v>37</v>
      </c>
      <c r="O267" s="190"/>
      <c r="P267" s="190"/>
      <c r="Q267" s="190" t="s">
        <v>18</v>
      </c>
      <c r="R267" s="190"/>
      <c r="S267" s="190"/>
      <c r="T267" s="190" t="s">
        <v>17</v>
      </c>
    </row>
    <row r="268" spans="1:20" ht="18" customHeight="1">
      <c r="A268" s="147"/>
      <c r="B268" s="147"/>
      <c r="C268" s="147"/>
      <c r="D268" s="147"/>
      <c r="E268" s="147"/>
      <c r="F268" s="147"/>
      <c r="G268" s="147"/>
      <c r="H268" s="147"/>
      <c r="I268" s="147"/>
      <c r="J268" s="190"/>
      <c r="K268" s="73" t="s">
        <v>23</v>
      </c>
      <c r="L268" s="73" t="s">
        <v>24</v>
      </c>
      <c r="M268" s="73" t="s">
        <v>25</v>
      </c>
      <c r="N268" s="73" t="s">
        <v>29</v>
      </c>
      <c r="O268" s="73" t="s">
        <v>5</v>
      </c>
      <c r="P268" s="73" t="s">
        <v>26</v>
      </c>
      <c r="Q268" s="73" t="s">
        <v>27</v>
      </c>
      <c r="R268" s="73" t="s">
        <v>23</v>
      </c>
      <c r="S268" s="73" t="s">
        <v>28</v>
      </c>
      <c r="T268" s="190"/>
    </row>
    <row r="269" spans="1:20" ht="14.65" customHeight="1">
      <c r="A269" s="197" t="s">
        <v>50</v>
      </c>
      <c r="B269" s="198"/>
      <c r="C269" s="198"/>
      <c r="D269" s="198"/>
      <c r="E269" s="198"/>
      <c r="F269" s="198"/>
      <c r="G269" s="198"/>
      <c r="H269" s="198"/>
      <c r="I269" s="198"/>
      <c r="J269" s="198"/>
      <c r="K269" s="198"/>
      <c r="L269" s="198"/>
      <c r="M269" s="198"/>
      <c r="N269" s="198"/>
      <c r="O269" s="198"/>
      <c r="P269" s="198"/>
      <c r="Q269" s="198"/>
      <c r="R269" s="198"/>
      <c r="S269" s="198"/>
      <c r="T269" s="199"/>
    </row>
    <row r="270" spans="1:20">
      <c r="A270" s="4" t="str">
        <f t="shared" ref="A270:A277" si="73">IF(ISNA(INDEX($A$36:$T$185,MATCH($B270,$B$36:$B$185,0),1)),"",INDEX($A$36:$T$185,MATCH($B270,$B$36:$B$185,0),1))</f>
        <v>LLM1023</v>
      </c>
      <c r="B270" s="148" t="s">
        <v>67</v>
      </c>
      <c r="C270" s="148"/>
      <c r="D270" s="148"/>
      <c r="E270" s="148"/>
      <c r="F270" s="148"/>
      <c r="G270" s="148"/>
      <c r="H270" s="148"/>
      <c r="I270" s="148"/>
      <c r="J270" s="27">
        <f t="shared" ref="J270:J277" si="74">IF(ISNA(INDEX($A$36:$T$185,MATCH($B270,$B$36:$B$185,0),10)),"",INDEX($A$36:$T$185,MATCH($B270,$B$36:$B$185,0),10))</f>
        <v>3</v>
      </c>
      <c r="K270" s="27">
        <f t="shared" ref="K270:K277" si="75">IF(ISNA(INDEX($A$36:$T$185,MATCH($B270,$B$36:$B$185,0),11)),"",INDEX($A$36:$T$185,MATCH($B270,$B$36:$B$185,0),11))</f>
        <v>0</v>
      </c>
      <c r="L270" s="27">
        <f t="shared" ref="L270:L277" si="76">IF(ISNA(INDEX($A$36:$T$185,MATCH($B270,$B$36:$B$185,0),12)),"",INDEX($A$36:$T$185,MATCH($B270,$B$36:$B$185,0),12))</f>
        <v>0</v>
      </c>
      <c r="M270" s="27">
        <f t="shared" ref="M270:M277" si="77">IF(ISNA(INDEX($A$36:$T$185,MATCH($B270,$B$36:$B$185,0),13)),"",INDEX($A$36:$T$185,MATCH($B270,$B$36:$B$185,0),13))</f>
        <v>1</v>
      </c>
      <c r="N270" s="27">
        <f t="shared" ref="N270:N277" si="78">IF(ISNA(INDEX($A$36:$T$185,MATCH($B270,$B$36:$B$185,0),14)),"",INDEX($A$36:$T$185,MATCH($B270,$B$36:$B$185,0),14))</f>
        <v>1</v>
      </c>
      <c r="O270" s="27">
        <f t="shared" ref="O270:O277" si="79">IF(ISNA(INDEX($A$36:$T$185,MATCH($B270,$B$36:$B$185,0),15)),"",INDEX($A$36:$T$185,MATCH($B270,$B$36:$B$185,0),15))</f>
        <v>4</v>
      </c>
      <c r="P270" s="27">
        <f t="shared" ref="P270:P277" si="80">IF(ISNA(INDEX($A$36:$T$185,MATCH($B270,$B$36:$B$185,0),16)),"",INDEX($A$36:$T$185,MATCH($B270,$B$36:$B$185,0),16))</f>
        <v>5</v>
      </c>
      <c r="Q270" s="74">
        <f t="shared" ref="Q270:Q277" si="81">IF(ISNA(INDEX($A$36:$T$185,MATCH($B270,$B$36:$B$185,0),17)),"",INDEX($A$36:$T$185,MATCH($B270,$B$36:$B$185,0),17))</f>
        <v>0</v>
      </c>
      <c r="R270" s="74">
        <f t="shared" ref="R270:R277" si="82">IF(ISNA(INDEX($A$36:$T$185,MATCH($B270,$B$36:$B$185,0),18)),"",INDEX($A$36:$T$185,MATCH($B270,$B$36:$B$185,0),18))</f>
        <v>0</v>
      </c>
      <c r="S270" s="74" t="str">
        <f t="shared" ref="S270:S277" si="83">IF(ISNA(INDEX($A$36:$T$185,MATCH($B270,$B$36:$B$185,0),19)),"",INDEX($A$36:$T$185,MATCH($B270,$B$36:$B$185,0),19))</f>
        <v>VP</v>
      </c>
      <c r="T270" s="26" t="s">
        <v>35</v>
      </c>
    </row>
    <row r="271" spans="1:20">
      <c r="A271" s="4" t="str">
        <f t="shared" si="73"/>
        <v>YLU0011</v>
      </c>
      <c r="B271" s="148" t="s">
        <v>143</v>
      </c>
      <c r="C271" s="148"/>
      <c r="D271" s="148"/>
      <c r="E271" s="148"/>
      <c r="F271" s="148"/>
      <c r="G271" s="148"/>
      <c r="H271" s="148"/>
      <c r="I271" s="148"/>
      <c r="J271" s="27">
        <f t="shared" si="74"/>
        <v>0</v>
      </c>
      <c r="K271" s="27">
        <f t="shared" si="75"/>
        <v>0</v>
      </c>
      <c r="L271" s="27">
        <f t="shared" si="76"/>
        <v>0</v>
      </c>
      <c r="M271" s="27">
        <f t="shared" si="77"/>
        <v>2</v>
      </c>
      <c r="N271" s="27">
        <f t="shared" si="78"/>
        <v>2</v>
      </c>
      <c r="O271" s="27">
        <f t="shared" si="79"/>
        <v>0</v>
      </c>
      <c r="P271" s="27">
        <f t="shared" si="80"/>
        <v>2</v>
      </c>
      <c r="Q271" s="74">
        <f t="shared" si="81"/>
        <v>0</v>
      </c>
      <c r="R271" s="74">
        <f t="shared" si="82"/>
        <v>0</v>
      </c>
      <c r="S271" s="74" t="str">
        <f t="shared" si="83"/>
        <v>VP</v>
      </c>
      <c r="T271" s="26" t="s">
        <v>35</v>
      </c>
    </row>
    <row r="272" spans="1:20">
      <c r="A272" s="4" t="str">
        <f t="shared" si="73"/>
        <v>LLX1025</v>
      </c>
      <c r="B272" s="148" t="s">
        <v>144</v>
      </c>
      <c r="C272" s="148"/>
      <c r="D272" s="148"/>
      <c r="E272" s="148"/>
      <c r="F272" s="148"/>
      <c r="G272" s="148"/>
      <c r="H272" s="148"/>
      <c r="I272" s="148"/>
      <c r="J272" s="27">
        <f t="shared" si="74"/>
        <v>3</v>
      </c>
      <c r="K272" s="27">
        <f t="shared" si="75"/>
        <v>0</v>
      </c>
      <c r="L272" s="27">
        <f t="shared" si="76"/>
        <v>0</v>
      </c>
      <c r="M272" s="27">
        <f t="shared" si="77"/>
        <v>2</v>
      </c>
      <c r="N272" s="27">
        <f t="shared" si="78"/>
        <v>2</v>
      </c>
      <c r="O272" s="27">
        <f t="shared" si="79"/>
        <v>3</v>
      </c>
      <c r="P272" s="27">
        <f t="shared" si="80"/>
        <v>5</v>
      </c>
      <c r="Q272" s="74" t="str">
        <f t="shared" si="81"/>
        <v>E</v>
      </c>
      <c r="R272" s="74">
        <f t="shared" si="82"/>
        <v>0</v>
      </c>
      <c r="S272" s="74">
        <f t="shared" si="83"/>
        <v>0</v>
      </c>
      <c r="T272" s="26" t="s">
        <v>35</v>
      </c>
    </row>
    <row r="273" spans="1:20">
      <c r="A273" s="4" t="str">
        <f t="shared" si="73"/>
        <v>LLM2122</v>
      </c>
      <c r="B273" s="121" t="s">
        <v>152</v>
      </c>
      <c r="C273" s="122"/>
      <c r="D273" s="122"/>
      <c r="E273" s="122"/>
      <c r="F273" s="122"/>
      <c r="G273" s="122"/>
      <c r="H273" s="122"/>
      <c r="I273" s="123"/>
      <c r="J273" s="27">
        <f t="shared" si="74"/>
        <v>3</v>
      </c>
      <c r="K273" s="27">
        <f t="shared" si="75"/>
        <v>1</v>
      </c>
      <c r="L273" s="27">
        <f t="shared" si="76"/>
        <v>1</v>
      </c>
      <c r="M273" s="27">
        <f t="shared" si="77"/>
        <v>0</v>
      </c>
      <c r="N273" s="27">
        <f t="shared" si="78"/>
        <v>2</v>
      </c>
      <c r="O273" s="27">
        <f t="shared" si="79"/>
        <v>3</v>
      </c>
      <c r="P273" s="27">
        <f t="shared" si="80"/>
        <v>5</v>
      </c>
      <c r="Q273" s="74">
        <f t="shared" si="81"/>
        <v>0</v>
      </c>
      <c r="R273" s="74" t="str">
        <f t="shared" si="82"/>
        <v>C</v>
      </c>
      <c r="S273" s="74">
        <f t="shared" si="83"/>
        <v>0</v>
      </c>
      <c r="T273" s="26" t="s">
        <v>35</v>
      </c>
    </row>
    <row r="274" spans="1:20">
      <c r="A274" s="4" t="str">
        <f t="shared" si="73"/>
        <v>YLU0012</v>
      </c>
      <c r="B274" s="121" t="s">
        <v>146</v>
      </c>
      <c r="C274" s="122"/>
      <c r="D274" s="122"/>
      <c r="E274" s="122"/>
      <c r="F274" s="122"/>
      <c r="G274" s="122"/>
      <c r="H274" s="122"/>
      <c r="I274" s="123"/>
      <c r="J274" s="27">
        <f t="shared" si="74"/>
        <v>0</v>
      </c>
      <c r="K274" s="27">
        <f t="shared" si="75"/>
        <v>0</v>
      </c>
      <c r="L274" s="27">
        <f t="shared" si="76"/>
        <v>0</v>
      </c>
      <c r="M274" s="27">
        <f t="shared" si="77"/>
        <v>2</v>
      </c>
      <c r="N274" s="27">
        <f t="shared" si="78"/>
        <v>2</v>
      </c>
      <c r="O274" s="27">
        <f t="shared" si="79"/>
        <v>0</v>
      </c>
      <c r="P274" s="27">
        <f t="shared" si="80"/>
        <v>2</v>
      </c>
      <c r="Q274" s="74">
        <f t="shared" si="81"/>
        <v>0</v>
      </c>
      <c r="R274" s="74">
        <f t="shared" si="82"/>
        <v>0</v>
      </c>
      <c r="S274" s="74" t="str">
        <f t="shared" si="83"/>
        <v>VP</v>
      </c>
      <c r="T274" s="26" t="s">
        <v>35</v>
      </c>
    </row>
    <row r="275" spans="1:20">
      <c r="A275" s="4" t="str">
        <f t="shared" si="73"/>
        <v>LLX2025</v>
      </c>
      <c r="B275" s="121" t="s">
        <v>145</v>
      </c>
      <c r="C275" s="122"/>
      <c r="D275" s="122"/>
      <c r="E275" s="122"/>
      <c r="F275" s="122"/>
      <c r="G275" s="122"/>
      <c r="H275" s="122"/>
      <c r="I275" s="123"/>
      <c r="J275" s="27">
        <f t="shared" si="74"/>
        <v>3</v>
      </c>
      <c r="K275" s="27">
        <f t="shared" si="75"/>
        <v>0</v>
      </c>
      <c r="L275" s="27">
        <f t="shared" si="76"/>
        <v>0</v>
      </c>
      <c r="M275" s="27">
        <f t="shared" si="77"/>
        <v>2</v>
      </c>
      <c r="N275" s="27">
        <f t="shared" si="78"/>
        <v>2</v>
      </c>
      <c r="O275" s="27">
        <f t="shared" si="79"/>
        <v>3</v>
      </c>
      <c r="P275" s="27">
        <f t="shared" si="80"/>
        <v>5</v>
      </c>
      <c r="Q275" s="74" t="str">
        <f t="shared" si="81"/>
        <v>E</v>
      </c>
      <c r="R275" s="74">
        <f t="shared" si="82"/>
        <v>0</v>
      </c>
      <c r="S275" s="74">
        <f t="shared" si="83"/>
        <v>0</v>
      </c>
      <c r="T275" s="26" t="s">
        <v>35</v>
      </c>
    </row>
    <row r="276" spans="1:20">
      <c r="A276" s="4" t="str">
        <f t="shared" si="73"/>
        <v>LLX3025</v>
      </c>
      <c r="B276" s="121" t="s">
        <v>147</v>
      </c>
      <c r="C276" s="122"/>
      <c r="D276" s="122"/>
      <c r="E276" s="122"/>
      <c r="F276" s="122"/>
      <c r="G276" s="122"/>
      <c r="H276" s="122"/>
      <c r="I276" s="123"/>
      <c r="J276" s="27">
        <f t="shared" si="74"/>
        <v>3</v>
      </c>
      <c r="K276" s="27">
        <f t="shared" si="75"/>
        <v>0</v>
      </c>
      <c r="L276" s="27">
        <f t="shared" si="76"/>
        <v>0</v>
      </c>
      <c r="M276" s="27">
        <f t="shared" si="77"/>
        <v>2</v>
      </c>
      <c r="N276" s="27">
        <f t="shared" si="78"/>
        <v>2</v>
      </c>
      <c r="O276" s="27">
        <f t="shared" si="79"/>
        <v>3</v>
      </c>
      <c r="P276" s="27">
        <f t="shared" si="80"/>
        <v>5</v>
      </c>
      <c r="Q276" s="74" t="str">
        <f t="shared" si="81"/>
        <v>E</v>
      </c>
      <c r="R276" s="74">
        <f t="shared" si="82"/>
        <v>0</v>
      </c>
      <c r="S276" s="74">
        <f t="shared" si="83"/>
        <v>0</v>
      </c>
      <c r="T276" s="26" t="s">
        <v>35</v>
      </c>
    </row>
    <row r="277" spans="1:20">
      <c r="A277" s="4" t="str">
        <f t="shared" si="73"/>
        <v>LLX4025</v>
      </c>
      <c r="B277" s="148" t="s">
        <v>148</v>
      </c>
      <c r="C277" s="148"/>
      <c r="D277" s="148"/>
      <c r="E277" s="148"/>
      <c r="F277" s="148"/>
      <c r="G277" s="148"/>
      <c r="H277" s="148"/>
      <c r="I277" s="148"/>
      <c r="J277" s="27">
        <f t="shared" si="74"/>
        <v>3</v>
      </c>
      <c r="K277" s="27">
        <f t="shared" si="75"/>
        <v>0</v>
      </c>
      <c r="L277" s="27">
        <f t="shared" si="76"/>
        <v>0</v>
      </c>
      <c r="M277" s="27">
        <f t="shared" si="77"/>
        <v>2</v>
      </c>
      <c r="N277" s="27">
        <f t="shared" si="78"/>
        <v>2</v>
      </c>
      <c r="O277" s="27">
        <f t="shared" si="79"/>
        <v>3</v>
      </c>
      <c r="P277" s="27">
        <f t="shared" si="80"/>
        <v>5</v>
      </c>
      <c r="Q277" s="74" t="str">
        <f t="shared" si="81"/>
        <v>E</v>
      </c>
      <c r="R277" s="74">
        <f t="shared" si="82"/>
        <v>0</v>
      </c>
      <c r="S277" s="74">
        <f t="shared" si="83"/>
        <v>0</v>
      </c>
      <c r="T277" s="26" t="s">
        <v>35</v>
      </c>
    </row>
    <row r="278" spans="1:20">
      <c r="A278" s="40" t="s">
        <v>20</v>
      </c>
      <c r="B278" s="225"/>
      <c r="C278" s="226"/>
      <c r="D278" s="226"/>
      <c r="E278" s="226"/>
      <c r="F278" s="226"/>
      <c r="G278" s="226"/>
      <c r="H278" s="226"/>
      <c r="I278" s="227"/>
      <c r="J278" s="41">
        <f>SUM(J270:J277)-SUM(J272,J275,J277,J276)</f>
        <v>6</v>
      </c>
      <c r="K278" s="41">
        <f t="shared" ref="K278:P278" si="84">SUM(K270:K277)-SUM(K272,K275,K277,K276)</f>
        <v>1</v>
      </c>
      <c r="L278" s="41">
        <f t="shared" si="84"/>
        <v>1</v>
      </c>
      <c r="M278" s="41">
        <f t="shared" si="84"/>
        <v>5</v>
      </c>
      <c r="N278" s="41">
        <f t="shared" si="84"/>
        <v>7</v>
      </c>
      <c r="O278" s="41">
        <f t="shared" si="84"/>
        <v>7</v>
      </c>
      <c r="P278" s="41">
        <f t="shared" si="84"/>
        <v>14</v>
      </c>
      <c r="Q278" s="75">
        <f>COUNTIF(Q270:Q277,"E")-4</f>
        <v>0</v>
      </c>
      <c r="R278" s="40">
        <f>COUNTIF(R270:R277,"C")</f>
        <v>1</v>
      </c>
      <c r="S278" s="40">
        <f>COUNTIF(S270:S277,"VP")</f>
        <v>3</v>
      </c>
      <c r="T278" s="26"/>
    </row>
    <row r="279" spans="1:20" ht="11.85" customHeight="1">
      <c r="A279" s="197" t="s">
        <v>63</v>
      </c>
      <c r="B279" s="198"/>
      <c r="C279" s="198"/>
      <c r="D279" s="198"/>
      <c r="E279" s="198"/>
      <c r="F279" s="198"/>
      <c r="G279" s="198"/>
      <c r="H279" s="198"/>
      <c r="I279" s="198"/>
      <c r="J279" s="198"/>
      <c r="K279" s="198"/>
      <c r="L279" s="198"/>
      <c r="M279" s="198"/>
      <c r="N279" s="198"/>
      <c r="O279" s="198"/>
      <c r="P279" s="198"/>
      <c r="Q279" s="198"/>
      <c r="R279" s="198"/>
      <c r="S279" s="198"/>
      <c r="T279" s="199"/>
    </row>
    <row r="280" spans="1:20">
      <c r="A280" s="4" t="str">
        <f>IF(ISNA(INDEX($A$36:$T$185,MATCH($B280,$B$36:$B$185,0),1)),"",INDEX($A$36:$T$185,MATCH($B280,$B$36:$B$185,0),1))</f>
        <v/>
      </c>
      <c r="B280" s="148"/>
      <c r="C280" s="148"/>
      <c r="D280" s="148"/>
      <c r="E280" s="148"/>
      <c r="F280" s="148"/>
      <c r="G280" s="148"/>
      <c r="H280" s="148"/>
      <c r="I280" s="148"/>
      <c r="J280" s="27" t="str">
        <f>IF(ISNA(INDEX($A$36:$T$185,MATCH($B280,$B$36:$B$185,0),10)),"",INDEX($A$36:$T$185,MATCH($B280,$B$36:$B$185,0),10))</f>
        <v/>
      </c>
      <c r="K280" s="27" t="str">
        <f>IF(ISNA(INDEX($A$36:$T$185,MATCH($B280,$B$36:$B$185,0),11)),"",INDEX($A$36:$T$185,MATCH($B280,$B$36:$B$185,0),11))</f>
        <v/>
      </c>
      <c r="L280" s="27" t="str">
        <f>IF(ISNA(INDEX($A$36:$T$185,MATCH($B280,$B$36:$B$185,0),12)),"",INDEX($A$36:$T$185,MATCH($B280,$B$36:$B$185,0),12))</f>
        <v/>
      </c>
      <c r="M280" s="27" t="str">
        <f>IF(ISNA(INDEX($A$36:$T$185,MATCH($B280,$B$36:$B$185,0),13)),"",INDEX($A$36:$T$185,MATCH($B280,$B$36:$B$185,0),13))</f>
        <v/>
      </c>
      <c r="N280" s="27" t="str">
        <f>IF(ISNA(INDEX($A$36:$T$185,MATCH($B280,$B$36:$B$185,0),14)),"",INDEX($A$36:$T$185,MATCH($B280,$B$36:$B$185,0),14))</f>
        <v/>
      </c>
      <c r="O280" s="27" t="str">
        <f>IF(ISNA(INDEX($A$36:$T$185,MATCH($B280,$B$36:$B$185,0),15)),"",INDEX($A$36:$T$185,MATCH($B280,$B$36:$B$185,0),15))</f>
        <v/>
      </c>
      <c r="P280" s="27" t="str">
        <f>IF(ISNA(INDEX($A$36:$T$185,MATCH($B280,$B$36:$B$185,0),16)),"",INDEX($A$36:$T$185,MATCH($B280,$B$36:$B$185,0),16))</f>
        <v/>
      </c>
      <c r="Q280" s="74" t="str">
        <f>IF(ISNA(INDEX($A$36:$T$185,MATCH($B280,$B$36:$B$185,0),17)),"",INDEX($A$36:$T$185,MATCH($B280,$B$36:$B$185,0),17))</f>
        <v/>
      </c>
      <c r="R280" s="74" t="str">
        <f>IF(ISNA(INDEX($A$36:$T$185,MATCH($B280,$B$36:$B$185,0),18)),"",INDEX($A$36:$T$185,MATCH($B280,$B$36:$B$185,0),18))</f>
        <v/>
      </c>
      <c r="S280" s="74" t="str">
        <f>IF(ISNA(INDEX($A$36:$T$185,MATCH($B280,$B$36:$B$185,0),19)),"",INDEX($A$36:$T$185,MATCH($B280,$B$36:$B$185,0),19))</f>
        <v/>
      </c>
      <c r="T280" s="26"/>
    </row>
    <row r="281" spans="1:20">
      <c r="A281" s="40" t="s">
        <v>20</v>
      </c>
      <c r="B281" s="147"/>
      <c r="C281" s="147"/>
      <c r="D281" s="147"/>
      <c r="E281" s="147"/>
      <c r="F281" s="147"/>
      <c r="G281" s="147"/>
      <c r="H281" s="147"/>
      <c r="I281" s="147"/>
      <c r="J281" s="41">
        <f t="shared" ref="J281:P281" si="85">SUM(J280:J280)</f>
        <v>0</v>
      </c>
      <c r="K281" s="41">
        <f t="shared" si="85"/>
        <v>0</v>
      </c>
      <c r="L281" s="41">
        <f t="shared" si="85"/>
        <v>0</v>
      </c>
      <c r="M281" s="41">
        <f t="shared" si="85"/>
        <v>0</v>
      </c>
      <c r="N281" s="41">
        <f t="shared" si="85"/>
        <v>0</v>
      </c>
      <c r="O281" s="41">
        <f t="shared" si="85"/>
        <v>0</v>
      </c>
      <c r="P281" s="41">
        <f t="shared" si="85"/>
        <v>0</v>
      </c>
      <c r="Q281" s="40">
        <f>COUNTIF(Q280:Q280,"E")</f>
        <v>0</v>
      </c>
      <c r="R281" s="40">
        <f>COUNTIF(R280:R280,"C")</f>
        <v>0</v>
      </c>
      <c r="S281" s="40">
        <f>COUNTIF(S280:S280,"VP")</f>
        <v>0</v>
      </c>
      <c r="T281" s="26">
        <f>COUNTA(T270:T280)</f>
        <v>8</v>
      </c>
    </row>
    <row r="282" spans="1:20" ht="27.75" customHeight="1">
      <c r="A282" s="219" t="s">
        <v>45</v>
      </c>
      <c r="B282" s="220"/>
      <c r="C282" s="220"/>
      <c r="D282" s="220"/>
      <c r="E282" s="220"/>
      <c r="F282" s="220"/>
      <c r="G282" s="220"/>
      <c r="H282" s="220"/>
      <c r="I282" s="221"/>
      <c r="J282" s="41">
        <f>SUM(J278,J281)</f>
        <v>6</v>
      </c>
      <c r="K282" s="41">
        <f t="shared" ref="K282:S282" si="86">SUM(K278,K281)</f>
        <v>1</v>
      </c>
      <c r="L282" s="41">
        <f t="shared" si="86"/>
        <v>1</v>
      </c>
      <c r="M282" s="41">
        <f t="shared" si="86"/>
        <v>5</v>
      </c>
      <c r="N282" s="41">
        <f t="shared" si="86"/>
        <v>7</v>
      </c>
      <c r="O282" s="41">
        <f t="shared" si="86"/>
        <v>7</v>
      </c>
      <c r="P282" s="41">
        <f t="shared" si="86"/>
        <v>14</v>
      </c>
      <c r="Q282" s="41">
        <f t="shared" si="86"/>
        <v>0</v>
      </c>
      <c r="R282" s="41">
        <f t="shared" si="86"/>
        <v>1</v>
      </c>
      <c r="S282" s="41">
        <f t="shared" si="86"/>
        <v>3</v>
      </c>
      <c r="T282" s="65">
        <f>ROUND((T281*100)/Q305,2)</f>
        <v>15.69</v>
      </c>
    </row>
    <row r="283" spans="1:20" ht="17.25" customHeight="1">
      <c r="A283" s="191" t="s">
        <v>46</v>
      </c>
      <c r="B283" s="192"/>
      <c r="C283" s="192"/>
      <c r="D283" s="192"/>
      <c r="E283" s="192"/>
      <c r="F283" s="192"/>
      <c r="G283" s="192"/>
      <c r="H283" s="192"/>
      <c r="I283" s="192"/>
      <c r="J283" s="193"/>
      <c r="K283" s="41">
        <f t="shared" ref="K283:P283" si="87">K278*14+K281*12</f>
        <v>14</v>
      </c>
      <c r="L283" s="41">
        <f t="shared" si="87"/>
        <v>14</v>
      </c>
      <c r="M283" s="41">
        <f t="shared" si="87"/>
        <v>70</v>
      </c>
      <c r="N283" s="41">
        <f t="shared" si="87"/>
        <v>98</v>
      </c>
      <c r="O283" s="41">
        <f t="shared" si="87"/>
        <v>98</v>
      </c>
      <c r="P283" s="41">
        <f t="shared" si="87"/>
        <v>196</v>
      </c>
      <c r="Q283" s="250"/>
      <c r="R283" s="251"/>
      <c r="S283" s="251"/>
      <c r="T283" s="252"/>
    </row>
    <row r="284" spans="1:20">
      <c r="A284" s="194"/>
      <c r="B284" s="195"/>
      <c r="C284" s="195"/>
      <c r="D284" s="195"/>
      <c r="E284" s="195"/>
      <c r="F284" s="195"/>
      <c r="G284" s="195"/>
      <c r="H284" s="195"/>
      <c r="I284" s="195"/>
      <c r="J284" s="196"/>
      <c r="K284" s="232">
        <f>SUM(K283:M283)</f>
        <v>98</v>
      </c>
      <c r="L284" s="233"/>
      <c r="M284" s="234"/>
      <c r="N284" s="222">
        <f>SUM(N283:O283)</f>
        <v>196</v>
      </c>
      <c r="O284" s="223"/>
      <c r="P284" s="224"/>
      <c r="Q284" s="253"/>
      <c r="R284" s="254"/>
      <c r="S284" s="254"/>
      <c r="T284" s="255"/>
    </row>
    <row r="285" spans="1:20" ht="8.25" customHeight="1"/>
    <row r="286" spans="1:20" ht="5.0999999999999996" customHeight="1">
      <c r="B286" s="8"/>
      <c r="C286" s="8"/>
      <c r="D286" s="8"/>
      <c r="E286" s="8"/>
      <c r="F286" s="8"/>
      <c r="G286" s="8"/>
      <c r="M286" s="8"/>
      <c r="N286" s="8"/>
      <c r="O286" s="8"/>
      <c r="P286" s="8"/>
      <c r="Q286" s="8"/>
      <c r="R286" s="8"/>
      <c r="S286" s="8"/>
    </row>
    <row r="287" spans="1:20" ht="7.9" customHeight="1"/>
    <row r="288" spans="1:20" ht="22.5" customHeight="1">
      <c r="A288" s="247" t="s">
        <v>47</v>
      </c>
      <c r="B288" s="248"/>
      <c r="C288" s="248"/>
      <c r="D288" s="248"/>
      <c r="E288" s="248"/>
      <c r="F288" s="248"/>
      <c r="G288" s="248"/>
      <c r="H288" s="248"/>
      <c r="I288" s="248"/>
      <c r="J288" s="248"/>
      <c r="K288" s="248"/>
      <c r="L288" s="248"/>
      <c r="M288" s="248"/>
      <c r="N288" s="248"/>
      <c r="O288" s="248"/>
      <c r="P288" s="248"/>
      <c r="Q288" s="248"/>
      <c r="R288" s="248"/>
      <c r="S288" s="248"/>
      <c r="T288" s="249"/>
    </row>
    <row r="289" spans="1:20" ht="27.75" customHeight="1">
      <c r="A289" s="216" t="s">
        <v>22</v>
      </c>
      <c r="B289" s="183" t="s">
        <v>21</v>
      </c>
      <c r="C289" s="184"/>
      <c r="D289" s="184"/>
      <c r="E289" s="184"/>
      <c r="F289" s="184"/>
      <c r="G289" s="184"/>
      <c r="H289" s="184"/>
      <c r="I289" s="185"/>
      <c r="J289" s="218" t="s">
        <v>36</v>
      </c>
      <c r="K289" s="256" t="s">
        <v>19</v>
      </c>
      <c r="L289" s="256"/>
      <c r="M289" s="256"/>
      <c r="N289" s="256" t="s">
        <v>37</v>
      </c>
      <c r="O289" s="267"/>
      <c r="P289" s="267"/>
      <c r="Q289" s="256" t="s">
        <v>18</v>
      </c>
      <c r="R289" s="256"/>
      <c r="S289" s="256"/>
      <c r="T289" s="256" t="s">
        <v>17</v>
      </c>
    </row>
    <row r="290" spans="1:20">
      <c r="A290" s="217"/>
      <c r="B290" s="186"/>
      <c r="C290" s="187"/>
      <c r="D290" s="187"/>
      <c r="E290" s="187"/>
      <c r="F290" s="187"/>
      <c r="G290" s="187"/>
      <c r="H290" s="187"/>
      <c r="I290" s="188"/>
      <c r="J290" s="214"/>
      <c r="K290" s="24" t="s">
        <v>23</v>
      </c>
      <c r="L290" s="24" t="s">
        <v>24</v>
      </c>
      <c r="M290" s="24" t="s">
        <v>25</v>
      </c>
      <c r="N290" s="24" t="s">
        <v>29</v>
      </c>
      <c r="O290" s="24" t="s">
        <v>5</v>
      </c>
      <c r="P290" s="24" t="s">
        <v>26</v>
      </c>
      <c r="Q290" s="24" t="s">
        <v>27</v>
      </c>
      <c r="R290" s="24" t="s">
        <v>23</v>
      </c>
      <c r="S290" s="24" t="s">
        <v>28</v>
      </c>
      <c r="T290" s="256"/>
    </row>
    <row r="291" spans="1:20">
      <c r="A291" s="177" t="s">
        <v>50</v>
      </c>
      <c r="B291" s="206"/>
      <c r="C291" s="206"/>
      <c r="D291" s="206"/>
      <c r="E291" s="206"/>
      <c r="F291" s="206"/>
      <c r="G291" s="206"/>
      <c r="H291" s="206"/>
      <c r="I291" s="206"/>
      <c r="J291" s="207"/>
      <c r="K291" s="207"/>
      <c r="L291" s="207"/>
      <c r="M291" s="207"/>
      <c r="N291" s="206"/>
      <c r="O291" s="206"/>
      <c r="P291" s="206"/>
      <c r="Q291" s="206"/>
      <c r="R291" s="206"/>
      <c r="S291" s="206"/>
      <c r="T291" s="208"/>
    </row>
    <row r="292" spans="1:20">
      <c r="A292" s="68" t="s">
        <v>135</v>
      </c>
      <c r="B292" s="174" t="s">
        <v>136</v>
      </c>
      <c r="C292" s="174"/>
      <c r="D292" s="174"/>
      <c r="E292" s="174"/>
      <c r="F292" s="174"/>
      <c r="G292" s="174"/>
      <c r="H292" s="174"/>
      <c r="I292" s="174"/>
      <c r="J292" s="76">
        <v>3</v>
      </c>
      <c r="K292" s="76">
        <v>0</v>
      </c>
      <c r="L292" s="76">
        <v>0</v>
      </c>
      <c r="M292" s="76">
        <v>2</v>
      </c>
      <c r="N292" s="57">
        <f>K292+L292+M292</f>
        <v>2</v>
      </c>
      <c r="O292" s="27">
        <f>P292-N292</f>
        <v>3</v>
      </c>
      <c r="P292" s="27">
        <f>ROUND(PRODUCT(J292,25)/14,0)</f>
        <v>5</v>
      </c>
      <c r="Q292" s="28"/>
      <c r="R292" s="25"/>
      <c r="S292" s="29" t="s">
        <v>28</v>
      </c>
      <c r="T292" s="25" t="s">
        <v>35</v>
      </c>
    </row>
    <row r="293" spans="1:20">
      <c r="A293" s="68" t="s">
        <v>137</v>
      </c>
      <c r="B293" s="174" t="s">
        <v>136</v>
      </c>
      <c r="C293" s="174"/>
      <c r="D293" s="174"/>
      <c r="E293" s="174"/>
      <c r="F293" s="174"/>
      <c r="G293" s="174"/>
      <c r="H293" s="174"/>
      <c r="I293" s="174"/>
      <c r="J293" s="76">
        <v>3</v>
      </c>
      <c r="K293" s="76">
        <v>0</v>
      </c>
      <c r="L293" s="76">
        <v>0</v>
      </c>
      <c r="M293" s="76">
        <v>2</v>
      </c>
      <c r="N293" s="57">
        <f>K293+L293+M293</f>
        <v>2</v>
      </c>
      <c r="O293" s="27">
        <f>P293-N293</f>
        <v>3</v>
      </c>
      <c r="P293" s="27">
        <f>ROUND(PRODUCT(J293,25)/14,0)</f>
        <v>5</v>
      </c>
      <c r="Q293" s="28"/>
      <c r="R293" s="25"/>
      <c r="S293" s="29" t="s">
        <v>28</v>
      </c>
      <c r="T293" s="25" t="s">
        <v>35</v>
      </c>
    </row>
    <row r="294" spans="1:20">
      <c r="A294" s="77" t="s">
        <v>207</v>
      </c>
      <c r="B294" s="174" t="s">
        <v>212</v>
      </c>
      <c r="C294" s="174"/>
      <c r="D294" s="174"/>
      <c r="E294" s="174"/>
      <c r="F294" s="174"/>
      <c r="G294" s="174"/>
      <c r="H294" s="174"/>
      <c r="I294" s="175"/>
      <c r="J294" s="76">
        <v>3</v>
      </c>
      <c r="K294" s="76">
        <v>0</v>
      </c>
      <c r="L294" s="76">
        <v>0</v>
      </c>
      <c r="M294" s="32">
        <v>2</v>
      </c>
      <c r="N294" s="57">
        <f>K294+L294+M294</f>
        <v>2</v>
      </c>
      <c r="O294" s="27">
        <f>P294-N294</f>
        <v>3</v>
      </c>
      <c r="P294" s="27">
        <f>ROUND(PRODUCT(J294,25)/14,0)</f>
        <v>5</v>
      </c>
      <c r="Q294" s="28"/>
      <c r="R294" s="25"/>
      <c r="S294" s="29" t="s">
        <v>28</v>
      </c>
      <c r="T294" s="25" t="s">
        <v>35</v>
      </c>
    </row>
    <row r="295" spans="1:20">
      <c r="A295" s="77" t="s">
        <v>208</v>
      </c>
      <c r="B295" s="174" t="s">
        <v>212</v>
      </c>
      <c r="C295" s="174"/>
      <c r="D295" s="174"/>
      <c r="E295" s="174"/>
      <c r="F295" s="174"/>
      <c r="G295" s="174"/>
      <c r="H295" s="174"/>
      <c r="I295" s="175"/>
      <c r="J295" s="76">
        <v>3</v>
      </c>
      <c r="K295" s="76">
        <v>0</v>
      </c>
      <c r="L295" s="76">
        <v>0</v>
      </c>
      <c r="M295" s="32">
        <v>2</v>
      </c>
      <c r="N295" s="57">
        <f>K295+L295+M295</f>
        <v>2</v>
      </c>
      <c r="O295" s="27">
        <f>P295-N295</f>
        <v>3</v>
      </c>
      <c r="P295" s="27">
        <f>ROUND(PRODUCT(J295,25)/14,0)</f>
        <v>5</v>
      </c>
      <c r="Q295" s="28"/>
      <c r="R295" s="25"/>
      <c r="S295" s="29" t="s">
        <v>28</v>
      </c>
      <c r="T295" s="25" t="s">
        <v>35</v>
      </c>
    </row>
    <row r="296" spans="1:20">
      <c r="A296" s="51" t="s">
        <v>20</v>
      </c>
      <c r="B296" s="225"/>
      <c r="C296" s="226"/>
      <c r="D296" s="226"/>
      <c r="E296" s="226"/>
      <c r="F296" s="226"/>
      <c r="G296" s="226"/>
      <c r="H296" s="226"/>
      <c r="I296" s="227"/>
      <c r="J296" s="78">
        <f>SUM(J292:J295)</f>
        <v>12</v>
      </c>
      <c r="K296" s="78">
        <f t="shared" ref="K296:P296" si="88">SUM(K292:K295)</f>
        <v>0</v>
      </c>
      <c r="L296" s="78">
        <f t="shared" si="88"/>
        <v>0</v>
      </c>
      <c r="M296" s="78">
        <f t="shared" si="88"/>
        <v>8</v>
      </c>
      <c r="N296" s="78">
        <f t="shared" si="88"/>
        <v>8</v>
      </c>
      <c r="O296" s="78">
        <f t="shared" si="88"/>
        <v>12</v>
      </c>
      <c r="P296" s="78">
        <f t="shared" si="88"/>
        <v>20</v>
      </c>
      <c r="Q296" s="78">
        <f>SUM(Q292:Q295)</f>
        <v>0</v>
      </c>
      <c r="R296" s="78">
        <f>SUM(R292:R295)</f>
        <v>0</v>
      </c>
      <c r="S296" s="78">
        <f>SUM(S292:S295)</f>
        <v>0</v>
      </c>
      <c r="T296" s="26"/>
    </row>
    <row r="297" spans="1:20">
      <c r="A297" s="247" t="s">
        <v>63</v>
      </c>
      <c r="B297" s="248"/>
      <c r="C297" s="248"/>
      <c r="D297" s="248"/>
      <c r="E297" s="248"/>
      <c r="F297" s="248"/>
      <c r="G297" s="248"/>
      <c r="H297" s="248"/>
      <c r="I297" s="248"/>
      <c r="J297" s="248"/>
      <c r="K297" s="248"/>
      <c r="L297" s="248"/>
      <c r="M297" s="248"/>
      <c r="N297" s="248"/>
      <c r="O297" s="248"/>
      <c r="P297" s="248"/>
      <c r="Q297" s="248"/>
      <c r="R297" s="248"/>
      <c r="S297" s="248"/>
      <c r="T297" s="249"/>
    </row>
    <row r="298" spans="1:20">
      <c r="A298" s="2"/>
      <c r="B298" s="258"/>
      <c r="C298" s="259"/>
      <c r="D298" s="259"/>
      <c r="E298" s="259"/>
      <c r="F298" s="259"/>
      <c r="G298" s="259"/>
      <c r="H298" s="259"/>
      <c r="I298" s="260"/>
      <c r="J298" s="35">
        <v>0</v>
      </c>
      <c r="K298" s="35">
        <v>0</v>
      </c>
      <c r="L298" s="35">
        <v>0</v>
      </c>
      <c r="M298" s="35">
        <v>0</v>
      </c>
      <c r="N298" s="27">
        <f>K298+L298+M298</f>
        <v>0</v>
      </c>
      <c r="O298" s="27">
        <f>P298-N298</f>
        <v>0</v>
      </c>
      <c r="P298" s="27">
        <f>ROUND(PRODUCT(J298,25)/12,0)</f>
        <v>0</v>
      </c>
      <c r="Q298" s="28"/>
      <c r="R298" s="25"/>
      <c r="S298" s="29"/>
      <c r="T298" s="25"/>
    </row>
    <row r="299" spans="1:20">
      <c r="A299" s="40" t="s">
        <v>20</v>
      </c>
      <c r="B299" s="147"/>
      <c r="C299" s="147"/>
      <c r="D299" s="147"/>
      <c r="E299" s="147"/>
      <c r="F299" s="147"/>
      <c r="G299" s="147"/>
      <c r="H299" s="147"/>
      <c r="I299" s="147"/>
      <c r="J299" s="41">
        <f t="shared" ref="J299:P299" si="89">SUM(J298:J298)</f>
        <v>0</v>
      </c>
      <c r="K299" s="41">
        <f t="shared" si="89"/>
        <v>0</v>
      </c>
      <c r="L299" s="41">
        <f t="shared" si="89"/>
        <v>0</v>
      </c>
      <c r="M299" s="41">
        <f t="shared" si="89"/>
        <v>0</v>
      </c>
      <c r="N299" s="41">
        <f t="shared" si="89"/>
        <v>0</v>
      </c>
      <c r="O299" s="41">
        <f t="shared" si="89"/>
        <v>0</v>
      </c>
      <c r="P299" s="41">
        <f t="shared" si="89"/>
        <v>0</v>
      </c>
      <c r="Q299" s="40">
        <f>COUNTIF(Q298:Q298,"E")</f>
        <v>0</v>
      </c>
      <c r="R299" s="40">
        <f>COUNTIF(R298:R298,"C")</f>
        <v>0</v>
      </c>
      <c r="S299" s="40">
        <f>COUNTIF(S298:S298,"VP")</f>
        <v>0</v>
      </c>
      <c r="T299" s="79"/>
    </row>
    <row r="300" spans="1:20" ht="30.75" customHeight="1">
      <c r="A300" s="219" t="s">
        <v>45</v>
      </c>
      <c r="B300" s="220"/>
      <c r="C300" s="220"/>
      <c r="D300" s="220"/>
      <c r="E300" s="220"/>
      <c r="F300" s="220"/>
      <c r="G300" s="220"/>
      <c r="H300" s="220"/>
      <c r="I300" s="221"/>
      <c r="J300" s="41">
        <f t="shared" ref="J300:S300" si="90">SUM(J296,J299)</f>
        <v>12</v>
      </c>
      <c r="K300" s="41">
        <f t="shared" si="90"/>
        <v>0</v>
      </c>
      <c r="L300" s="41">
        <f t="shared" si="90"/>
        <v>0</v>
      </c>
      <c r="M300" s="41">
        <f t="shared" si="90"/>
        <v>8</v>
      </c>
      <c r="N300" s="41">
        <f t="shared" si="90"/>
        <v>8</v>
      </c>
      <c r="O300" s="41">
        <f t="shared" si="90"/>
        <v>12</v>
      </c>
      <c r="P300" s="41">
        <f t="shared" si="90"/>
        <v>20</v>
      </c>
      <c r="Q300" s="41">
        <f t="shared" si="90"/>
        <v>0</v>
      </c>
      <c r="R300" s="41">
        <f t="shared" si="90"/>
        <v>0</v>
      </c>
      <c r="S300" s="41">
        <f t="shared" si="90"/>
        <v>0</v>
      </c>
      <c r="T300" s="65">
        <f>ROUND((4*100)/T134,2)</f>
        <v>7.27</v>
      </c>
    </row>
    <row r="301" spans="1:20">
      <c r="A301" s="191" t="s">
        <v>46</v>
      </c>
      <c r="B301" s="192"/>
      <c r="C301" s="192"/>
      <c r="D301" s="192"/>
      <c r="E301" s="192"/>
      <c r="F301" s="192"/>
      <c r="G301" s="192"/>
      <c r="H301" s="192"/>
      <c r="I301" s="192"/>
      <c r="J301" s="193"/>
      <c r="K301" s="41">
        <f t="shared" ref="K301:P301" si="91">K296*14+K299*12</f>
        <v>0</v>
      </c>
      <c r="L301" s="41">
        <f t="shared" si="91"/>
        <v>0</v>
      </c>
      <c r="M301" s="41">
        <f t="shared" si="91"/>
        <v>112</v>
      </c>
      <c r="N301" s="41">
        <f t="shared" si="91"/>
        <v>112</v>
      </c>
      <c r="O301" s="41">
        <f t="shared" si="91"/>
        <v>168</v>
      </c>
      <c r="P301" s="41">
        <f t="shared" si="91"/>
        <v>280</v>
      </c>
      <c r="Q301" s="250"/>
      <c r="R301" s="251"/>
      <c r="S301" s="251"/>
      <c r="T301" s="252"/>
    </row>
    <row r="302" spans="1:20">
      <c r="A302" s="194"/>
      <c r="B302" s="195"/>
      <c r="C302" s="195"/>
      <c r="D302" s="195"/>
      <c r="E302" s="195"/>
      <c r="F302" s="195"/>
      <c r="G302" s="195"/>
      <c r="H302" s="195"/>
      <c r="I302" s="195"/>
      <c r="J302" s="196"/>
      <c r="K302" s="232">
        <f>SUM(K301:M301)</f>
        <v>112</v>
      </c>
      <c r="L302" s="233"/>
      <c r="M302" s="234"/>
      <c r="N302" s="222">
        <f>SUM(N301:O301)</f>
        <v>280</v>
      </c>
      <c r="O302" s="223"/>
      <c r="P302" s="224"/>
      <c r="Q302" s="253"/>
      <c r="R302" s="254"/>
      <c r="S302" s="254"/>
      <c r="T302" s="255"/>
    </row>
    <row r="303" spans="1:20">
      <c r="A303" s="7"/>
      <c r="B303" s="7"/>
      <c r="C303" s="7"/>
      <c r="D303" s="7"/>
      <c r="E303" s="7"/>
      <c r="F303" s="7"/>
      <c r="G303" s="7"/>
      <c r="H303" s="7"/>
      <c r="I303" s="7"/>
      <c r="J303" s="7"/>
      <c r="K303" s="62"/>
      <c r="L303" s="62"/>
      <c r="M303" s="62"/>
      <c r="N303" s="66"/>
      <c r="O303" s="66"/>
      <c r="P303" s="66"/>
      <c r="Q303" s="67"/>
      <c r="R303" s="67"/>
      <c r="S303" s="67"/>
      <c r="T303" s="67"/>
    </row>
    <row r="304" spans="1:20">
      <c r="A304" s="219" t="s">
        <v>45</v>
      </c>
      <c r="B304" s="220"/>
      <c r="C304" s="220"/>
      <c r="D304" s="220"/>
      <c r="E304" s="220"/>
      <c r="F304" s="220"/>
      <c r="G304" s="220"/>
      <c r="H304" s="220"/>
      <c r="I304" s="221"/>
      <c r="J304" s="41">
        <f>J201+J231+J261+J282</f>
        <v>176</v>
      </c>
      <c r="K304" s="41">
        <f t="shared" ref="K304:S304" si="92">K201+K231+K261+K282</f>
        <v>81</v>
      </c>
      <c r="L304" s="41">
        <f t="shared" si="92"/>
        <v>53</v>
      </c>
      <c r="M304" s="41">
        <f t="shared" si="92"/>
        <v>9</v>
      </c>
      <c r="N304" s="41">
        <f t="shared" si="92"/>
        <v>143</v>
      </c>
      <c r="O304" s="41">
        <f t="shared" si="92"/>
        <v>177</v>
      </c>
      <c r="P304" s="41">
        <f t="shared" si="92"/>
        <v>320</v>
      </c>
      <c r="Q304" s="41">
        <f t="shared" si="92"/>
        <v>30</v>
      </c>
      <c r="R304" s="41">
        <f t="shared" si="92"/>
        <v>10</v>
      </c>
      <c r="S304" s="41">
        <f t="shared" si="92"/>
        <v>3</v>
      </c>
      <c r="T304" s="42" t="s">
        <v>44</v>
      </c>
    </row>
    <row r="305" spans="1:20">
      <c r="A305" s="191" t="s">
        <v>46</v>
      </c>
      <c r="B305" s="192"/>
      <c r="C305" s="192"/>
      <c r="D305" s="192"/>
      <c r="E305" s="192"/>
      <c r="F305" s="192"/>
      <c r="G305" s="192"/>
      <c r="H305" s="192"/>
      <c r="I305" s="192"/>
      <c r="J305" s="193"/>
      <c r="K305" s="41">
        <f t="shared" ref="K305:P305" si="93">K202+K232+K262+K283</f>
        <v>1108</v>
      </c>
      <c r="L305" s="41">
        <f t="shared" si="93"/>
        <v>722</v>
      </c>
      <c r="M305" s="41">
        <f t="shared" si="93"/>
        <v>126</v>
      </c>
      <c r="N305" s="41">
        <f t="shared" si="93"/>
        <v>1956</v>
      </c>
      <c r="O305" s="41">
        <f t="shared" si="93"/>
        <v>2402</v>
      </c>
      <c r="P305" s="41">
        <f t="shared" si="93"/>
        <v>4358</v>
      </c>
      <c r="Q305" s="250">
        <f>SUM(T200,T230,T260,T281)</f>
        <v>51</v>
      </c>
      <c r="R305" s="251"/>
      <c r="S305" s="251"/>
      <c r="T305" s="252"/>
    </row>
    <row r="306" spans="1:20" ht="12.75" customHeight="1">
      <c r="A306" s="194"/>
      <c r="B306" s="195"/>
      <c r="C306" s="195"/>
      <c r="D306" s="195"/>
      <c r="E306" s="195"/>
      <c r="F306" s="195"/>
      <c r="G306" s="195"/>
      <c r="H306" s="195"/>
      <c r="I306" s="195"/>
      <c r="J306" s="196"/>
      <c r="K306" s="232">
        <f>SUM(K305:M305)</f>
        <v>1956</v>
      </c>
      <c r="L306" s="233"/>
      <c r="M306" s="234"/>
      <c r="N306" s="222">
        <f>SUM(N305:O305)</f>
        <v>4358</v>
      </c>
      <c r="O306" s="223"/>
      <c r="P306" s="224"/>
      <c r="Q306" s="253"/>
      <c r="R306" s="254"/>
      <c r="S306" s="254"/>
      <c r="T306" s="255"/>
    </row>
    <row r="307" spans="1:20" ht="12.75" customHeight="1">
      <c r="A307" s="53"/>
      <c r="B307" s="53"/>
      <c r="C307" s="53"/>
      <c r="D307" s="53"/>
      <c r="E307" s="53"/>
      <c r="F307" s="53"/>
      <c r="G307" s="53"/>
      <c r="H307" s="53"/>
      <c r="I307" s="53"/>
      <c r="J307" s="53"/>
      <c r="K307" s="54"/>
      <c r="L307" s="54"/>
      <c r="M307" s="54"/>
      <c r="N307" s="55"/>
      <c r="O307" s="55"/>
      <c r="P307" s="55"/>
      <c r="Q307" s="56"/>
      <c r="R307" s="56"/>
      <c r="S307" s="56"/>
      <c r="T307" s="56"/>
    </row>
    <row r="308" spans="1:20" ht="9.1999999999999993" customHeight="1">
      <c r="A308" s="53"/>
      <c r="B308" s="53"/>
      <c r="C308" s="53"/>
      <c r="D308" s="53"/>
      <c r="E308" s="53"/>
      <c r="F308" s="53"/>
      <c r="G308" s="53"/>
      <c r="H308" s="53"/>
      <c r="I308" s="53"/>
      <c r="J308" s="53"/>
      <c r="K308" s="54"/>
      <c r="L308" s="54"/>
      <c r="M308" s="54"/>
      <c r="N308" s="55"/>
      <c r="O308" s="55"/>
      <c r="P308" s="55"/>
      <c r="Q308" s="56"/>
      <c r="R308" s="56"/>
      <c r="S308" s="56"/>
      <c r="T308" s="56"/>
    </row>
    <row r="309" spans="1:20" ht="12.75" hidden="1" customHeight="1">
      <c r="A309" s="53"/>
      <c r="B309" s="53"/>
      <c r="C309" s="53"/>
      <c r="D309" s="53"/>
      <c r="E309" s="53"/>
      <c r="F309" s="53"/>
      <c r="G309" s="53"/>
      <c r="H309" s="53"/>
      <c r="I309" s="53"/>
      <c r="J309" s="53"/>
      <c r="K309" s="54"/>
      <c r="L309" s="54"/>
      <c r="M309" s="54"/>
      <c r="N309" s="55"/>
      <c r="O309" s="55"/>
      <c r="P309" s="55"/>
      <c r="Q309" s="56"/>
      <c r="R309" s="56"/>
      <c r="S309" s="56"/>
      <c r="T309" s="56"/>
    </row>
    <row r="310" spans="1:20" ht="12.75" hidden="1" customHeight="1">
      <c r="A310" s="53"/>
      <c r="B310" s="53"/>
      <c r="C310" s="53"/>
      <c r="D310" s="53"/>
      <c r="E310" s="53"/>
      <c r="F310" s="53"/>
      <c r="G310" s="53"/>
      <c r="H310" s="53"/>
      <c r="I310" s="53"/>
      <c r="J310" s="53"/>
      <c r="K310" s="54"/>
      <c r="L310" s="54"/>
      <c r="M310" s="54"/>
      <c r="N310" s="55"/>
      <c r="O310" s="55"/>
      <c r="P310" s="55"/>
      <c r="Q310" s="56"/>
      <c r="R310" s="56"/>
      <c r="S310" s="56"/>
      <c r="T310" s="56"/>
    </row>
    <row r="311" spans="1:20" ht="1.5" customHeight="1"/>
    <row r="312" spans="1:20">
      <c r="A312" s="257" t="s">
        <v>64</v>
      </c>
      <c r="B312" s="257"/>
    </row>
    <row r="313" spans="1:20">
      <c r="A313" s="190" t="s">
        <v>22</v>
      </c>
      <c r="B313" s="235" t="s">
        <v>52</v>
      </c>
      <c r="C313" s="239"/>
      <c r="D313" s="239"/>
      <c r="E313" s="239"/>
      <c r="F313" s="239"/>
      <c r="G313" s="236"/>
      <c r="H313" s="235" t="s">
        <v>55</v>
      </c>
      <c r="I313" s="236"/>
      <c r="J313" s="229" t="s">
        <v>56</v>
      </c>
      <c r="K313" s="231"/>
      <c r="L313" s="231"/>
      <c r="M313" s="231"/>
      <c r="N313" s="231"/>
      <c r="O313" s="230"/>
      <c r="P313" s="235" t="s">
        <v>44</v>
      </c>
      <c r="Q313" s="236"/>
      <c r="R313" s="229" t="s">
        <v>57</v>
      </c>
      <c r="S313" s="231"/>
      <c r="T313" s="230"/>
    </row>
    <row r="314" spans="1:20">
      <c r="A314" s="190"/>
      <c r="B314" s="237"/>
      <c r="C314" s="240"/>
      <c r="D314" s="240"/>
      <c r="E314" s="240"/>
      <c r="F314" s="240"/>
      <c r="G314" s="238"/>
      <c r="H314" s="237"/>
      <c r="I314" s="238"/>
      <c r="J314" s="229" t="s">
        <v>29</v>
      </c>
      <c r="K314" s="230"/>
      <c r="L314" s="229" t="s">
        <v>5</v>
      </c>
      <c r="M314" s="230"/>
      <c r="N314" s="229" t="s">
        <v>26</v>
      </c>
      <c r="O314" s="230"/>
      <c r="P314" s="237"/>
      <c r="Q314" s="238"/>
      <c r="R314" s="73" t="s">
        <v>58</v>
      </c>
      <c r="S314" s="73" t="s">
        <v>59</v>
      </c>
      <c r="T314" s="73" t="s">
        <v>60</v>
      </c>
    </row>
    <row r="315" spans="1:20">
      <c r="A315" s="73">
        <v>1</v>
      </c>
      <c r="B315" s="229" t="s">
        <v>53</v>
      </c>
      <c r="C315" s="231"/>
      <c r="D315" s="231"/>
      <c r="E315" s="231"/>
      <c r="F315" s="231"/>
      <c r="G315" s="230"/>
      <c r="H315" s="261">
        <f>J315</f>
        <v>132</v>
      </c>
      <c r="I315" s="261"/>
      <c r="J315" s="245">
        <f>J317-J316</f>
        <v>132</v>
      </c>
      <c r="K315" s="246"/>
      <c r="L315" s="245">
        <f>L317-L316</f>
        <v>192</v>
      </c>
      <c r="M315" s="246"/>
      <c r="N315" s="245">
        <f>N317-N316</f>
        <v>301</v>
      </c>
      <c r="O315" s="246"/>
      <c r="P315" s="243">
        <f>H315/H317</f>
        <v>0.88</v>
      </c>
      <c r="Q315" s="244"/>
      <c r="R315" s="26">
        <f>R317-R316</f>
        <v>57</v>
      </c>
      <c r="S315" s="26">
        <f>J84+J101-S316</f>
        <v>62</v>
      </c>
      <c r="T315" s="26">
        <f>J117+J132-T316</f>
        <v>47</v>
      </c>
    </row>
    <row r="316" spans="1:20">
      <c r="A316" s="73">
        <v>2</v>
      </c>
      <c r="B316" s="229" t="s">
        <v>218</v>
      </c>
      <c r="C316" s="231"/>
      <c r="D316" s="231"/>
      <c r="E316" s="231"/>
      <c r="F316" s="231"/>
      <c r="G316" s="230"/>
      <c r="H316" s="266">
        <f>J316</f>
        <v>18</v>
      </c>
      <c r="I316" s="261"/>
      <c r="J316" s="241">
        <f>N164</f>
        <v>18</v>
      </c>
      <c r="K316" s="242"/>
      <c r="L316" s="241">
        <f>O164</f>
        <v>29</v>
      </c>
      <c r="M316" s="242"/>
      <c r="N316" s="241">
        <f>P164</f>
        <v>47</v>
      </c>
      <c r="O316" s="242"/>
      <c r="P316" s="243">
        <f>H316/H317</f>
        <v>0.12</v>
      </c>
      <c r="Q316" s="244"/>
      <c r="R316" s="25">
        <f>J142</f>
        <v>3</v>
      </c>
      <c r="S316" s="25">
        <f>J145</f>
        <v>4</v>
      </c>
      <c r="T316" s="25">
        <f>J148+J151+J154+J158+J161</f>
        <v>19</v>
      </c>
    </row>
    <row r="317" spans="1:20">
      <c r="A317" s="229" t="s">
        <v>20</v>
      </c>
      <c r="B317" s="231"/>
      <c r="C317" s="231"/>
      <c r="D317" s="231"/>
      <c r="E317" s="231"/>
      <c r="F317" s="231"/>
      <c r="G317" s="230"/>
      <c r="H317" s="190">
        <f>SUM(H315:I316)</f>
        <v>150</v>
      </c>
      <c r="I317" s="190"/>
      <c r="J317" s="190">
        <f>SUM(N51,N67,N84,N101,N117,N132)</f>
        <v>150</v>
      </c>
      <c r="K317" s="190"/>
      <c r="L317" s="190">
        <f>SUM(O51,O67,O84,P101,O117,O132)</f>
        <v>221</v>
      </c>
      <c r="M317" s="190"/>
      <c r="N317" s="190">
        <f>SUM(P51,P67,P84,P101,P117,P132)</f>
        <v>348</v>
      </c>
      <c r="O317" s="190"/>
      <c r="P317" s="263">
        <f>SUM(P315:Q316)</f>
        <v>1</v>
      </c>
      <c r="Q317" s="264"/>
      <c r="R317" s="40">
        <f>SUM(J51,J67)</f>
        <v>60</v>
      </c>
      <c r="S317" s="40">
        <f>SUM(S315:S316)</f>
        <v>66</v>
      </c>
      <c r="T317" s="40">
        <f>SUM(T315:T316)</f>
        <v>66</v>
      </c>
    </row>
    <row r="318" spans="1:20" ht="13.5" customHeight="1">
      <c r="B318" s="265" t="s">
        <v>219</v>
      </c>
      <c r="C318" s="265"/>
      <c r="D318" s="265"/>
      <c r="E318" s="265"/>
      <c r="F318" s="265"/>
      <c r="G318" s="265"/>
      <c r="H318" s="265"/>
      <c r="I318" s="265"/>
      <c r="J318" s="265"/>
      <c r="K318" s="265"/>
      <c r="L318" s="265"/>
      <c r="M318" s="265"/>
      <c r="N318" s="265"/>
      <c r="O318" s="265"/>
      <c r="P318" s="265"/>
      <c r="Q318" s="265"/>
      <c r="R318" s="265"/>
      <c r="S318" s="265"/>
      <c r="T318" s="265"/>
    </row>
    <row r="320" spans="1:20">
      <c r="A320" s="257" t="s">
        <v>64</v>
      </c>
      <c r="B320" s="257"/>
    </row>
    <row r="321" spans="1:20">
      <c r="A321" s="190" t="s">
        <v>22</v>
      </c>
      <c r="B321" s="235" t="s">
        <v>52</v>
      </c>
      <c r="C321" s="239"/>
      <c r="D321" s="239"/>
      <c r="E321" s="239"/>
      <c r="F321" s="239"/>
      <c r="G321" s="236"/>
      <c r="H321" s="235" t="s">
        <v>55</v>
      </c>
      <c r="I321" s="236"/>
      <c r="J321" s="229" t="s">
        <v>56</v>
      </c>
      <c r="K321" s="231"/>
      <c r="L321" s="231"/>
      <c r="M321" s="231"/>
      <c r="N321" s="231"/>
      <c r="O321" s="230"/>
      <c r="P321" s="235" t="s">
        <v>44</v>
      </c>
      <c r="Q321" s="236"/>
      <c r="R321" s="228"/>
      <c r="S321" s="228"/>
      <c r="T321" s="228"/>
    </row>
    <row r="322" spans="1:20">
      <c r="A322" s="190"/>
      <c r="B322" s="237"/>
      <c r="C322" s="240"/>
      <c r="D322" s="240"/>
      <c r="E322" s="240"/>
      <c r="F322" s="240"/>
      <c r="G322" s="238"/>
      <c r="H322" s="237"/>
      <c r="I322" s="238"/>
      <c r="J322" s="229" t="s">
        <v>29</v>
      </c>
      <c r="K322" s="230"/>
      <c r="L322" s="229" t="s">
        <v>5</v>
      </c>
      <c r="M322" s="230"/>
      <c r="N322" s="229" t="s">
        <v>26</v>
      </c>
      <c r="O322" s="230"/>
      <c r="P322" s="237"/>
      <c r="Q322" s="238"/>
      <c r="R322" s="80"/>
      <c r="S322" s="80"/>
      <c r="T322" s="80"/>
    </row>
    <row r="323" spans="1:20">
      <c r="A323" s="73">
        <v>1</v>
      </c>
      <c r="B323" s="229" t="s">
        <v>53</v>
      </c>
      <c r="C323" s="231"/>
      <c r="D323" s="231"/>
      <c r="E323" s="231"/>
      <c r="F323" s="231"/>
      <c r="G323" s="230"/>
      <c r="H323" s="261">
        <f>J323</f>
        <v>1716</v>
      </c>
      <c r="I323" s="261"/>
      <c r="J323" s="245">
        <f>J325-J324</f>
        <v>1716</v>
      </c>
      <c r="K323" s="246"/>
      <c r="L323" s="245">
        <f>L325-L324</f>
        <v>2012</v>
      </c>
      <c r="M323" s="246"/>
      <c r="N323" s="245">
        <f>N325-N324</f>
        <v>3728</v>
      </c>
      <c r="O323" s="246"/>
      <c r="P323" s="243">
        <f>H323/H325</f>
        <v>0.87730061349693256</v>
      </c>
      <c r="Q323" s="244"/>
      <c r="R323" s="81"/>
      <c r="S323" s="81"/>
      <c r="T323" s="81"/>
    </row>
    <row r="324" spans="1:20">
      <c r="A324" s="73">
        <v>2</v>
      </c>
      <c r="B324" s="229" t="s">
        <v>54</v>
      </c>
      <c r="C324" s="231"/>
      <c r="D324" s="231"/>
      <c r="E324" s="231"/>
      <c r="F324" s="231"/>
      <c r="G324" s="230"/>
      <c r="H324" s="261">
        <f>J324</f>
        <v>240</v>
      </c>
      <c r="I324" s="261"/>
      <c r="J324" s="241">
        <f>N165</f>
        <v>240</v>
      </c>
      <c r="K324" s="242"/>
      <c r="L324" s="241">
        <f>O165</f>
        <v>390</v>
      </c>
      <c r="M324" s="242"/>
      <c r="N324" s="241">
        <f>P165</f>
        <v>630</v>
      </c>
      <c r="O324" s="242"/>
      <c r="P324" s="243">
        <f>H324/H325</f>
        <v>0.12269938650306748</v>
      </c>
      <c r="Q324" s="244"/>
      <c r="R324" s="72"/>
      <c r="S324" s="72"/>
      <c r="T324" s="72"/>
    </row>
    <row r="325" spans="1:20">
      <c r="A325" s="229" t="s">
        <v>20</v>
      </c>
      <c r="B325" s="231"/>
      <c r="C325" s="231"/>
      <c r="D325" s="231"/>
      <c r="E325" s="231"/>
      <c r="F325" s="231"/>
      <c r="G325" s="230"/>
      <c r="H325" s="190">
        <f>SUM(H323:I324)</f>
        <v>1956</v>
      </c>
      <c r="I325" s="190"/>
      <c r="J325" s="262">
        <f>N305</f>
        <v>1956</v>
      </c>
      <c r="K325" s="190"/>
      <c r="L325" s="262">
        <f>O305</f>
        <v>2402</v>
      </c>
      <c r="M325" s="190"/>
      <c r="N325" s="262">
        <f>P305</f>
        <v>4358</v>
      </c>
      <c r="O325" s="190"/>
      <c r="P325" s="263">
        <f>SUM(P323:Q324)</f>
        <v>1</v>
      </c>
      <c r="Q325" s="264"/>
      <c r="R325" s="82"/>
      <c r="S325" s="82"/>
      <c r="T325" s="82"/>
    </row>
    <row r="327" spans="1:20">
      <c r="A327" s="164" t="s">
        <v>238</v>
      </c>
      <c r="B327" s="164"/>
      <c r="C327" s="164"/>
      <c r="D327" s="164"/>
      <c r="E327" s="164"/>
      <c r="F327" s="164"/>
      <c r="G327" s="164"/>
      <c r="H327" s="164"/>
      <c r="I327" s="164"/>
      <c r="J327" s="164"/>
      <c r="K327" s="164"/>
      <c r="L327" s="164"/>
      <c r="M327" s="164"/>
      <c r="N327" s="164"/>
      <c r="O327" s="164"/>
      <c r="P327" s="164"/>
      <c r="Q327" s="164"/>
      <c r="R327" s="164"/>
      <c r="S327" s="164"/>
      <c r="T327" s="164"/>
    </row>
    <row r="328" spans="1:20">
      <c r="A328" s="88"/>
      <c r="B328" s="88"/>
      <c r="C328" s="88"/>
      <c r="D328" s="88"/>
      <c r="E328" s="88"/>
      <c r="F328" s="88"/>
      <c r="G328" s="88"/>
      <c r="H328" s="88"/>
      <c r="I328" s="88"/>
      <c r="J328" s="88"/>
      <c r="K328" s="88"/>
      <c r="L328" s="88"/>
      <c r="M328" s="88"/>
      <c r="N328" s="88"/>
      <c r="O328" s="88"/>
      <c r="P328" s="88"/>
      <c r="Q328" s="88"/>
      <c r="R328" s="88"/>
      <c r="S328" s="88"/>
      <c r="T328" s="88"/>
    </row>
    <row r="329" spans="1:20">
      <c r="A329" s="130" t="s">
        <v>239</v>
      </c>
      <c r="B329" s="130"/>
      <c r="C329" s="130"/>
      <c r="D329" s="130"/>
      <c r="E329" s="130"/>
      <c r="F329" s="130"/>
      <c r="G329" s="130"/>
      <c r="H329" s="130"/>
      <c r="I329" s="130"/>
      <c r="J329" s="130"/>
      <c r="K329" s="130"/>
      <c r="L329" s="130"/>
      <c r="M329" s="130"/>
      <c r="N329" s="130"/>
      <c r="O329" s="130"/>
      <c r="P329" s="130"/>
      <c r="Q329" s="130"/>
      <c r="R329" s="130"/>
      <c r="S329" s="130"/>
      <c r="T329" s="130"/>
    </row>
    <row r="330" spans="1:20">
      <c r="A330" s="131" t="s">
        <v>22</v>
      </c>
      <c r="B330" s="165" t="s">
        <v>21</v>
      </c>
      <c r="C330" s="166"/>
      <c r="D330" s="166"/>
      <c r="E330" s="166"/>
      <c r="F330" s="166"/>
      <c r="G330" s="166"/>
      <c r="H330" s="166"/>
      <c r="I330" s="167"/>
      <c r="J330" s="171" t="s">
        <v>36</v>
      </c>
      <c r="K330" s="143" t="s">
        <v>19</v>
      </c>
      <c r="L330" s="143"/>
      <c r="M330" s="143"/>
      <c r="N330" s="143" t="s">
        <v>37</v>
      </c>
      <c r="O330" s="173"/>
      <c r="P330" s="173"/>
      <c r="Q330" s="143" t="s">
        <v>18</v>
      </c>
      <c r="R330" s="143"/>
      <c r="S330" s="143"/>
      <c r="T330" s="143" t="s">
        <v>17</v>
      </c>
    </row>
    <row r="331" spans="1:20">
      <c r="A331" s="132"/>
      <c r="B331" s="168"/>
      <c r="C331" s="169"/>
      <c r="D331" s="169"/>
      <c r="E331" s="169"/>
      <c r="F331" s="169"/>
      <c r="G331" s="169"/>
      <c r="H331" s="169"/>
      <c r="I331" s="170"/>
      <c r="J331" s="172"/>
      <c r="K331" s="89" t="s">
        <v>23</v>
      </c>
      <c r="L331" s="89" t="s">
        <v>24</v>
      </c>
      <c r="M331" s="89" t="s">
        <v>25</v>
      </c>
      <c r="N331" s="89" t="s">
        <v>29</v>
      </c>
      <c r="O331" s="89" t="s">
        <v>5</v>
      </c>
      <c r="P331" s="89" t="s">
        <v>26</v>
      </c>
      <c r="Q331" s="89" t="s">
        <v>27</v>
      </c>
      <c r="R331" s="89" t="s">
        <v>23</v>
      </c>
      <c r="S331" s="89" t="s">
        <v>28</v>
      </c>
      <c r="T331" s="143"/>
    </row>
    <row r="332" spans="1:20">
      <c r="A332" s="133" t="s">
        <v>48</v>
      </c>
      <c r="B332" s="133"/>
      <c r="C332" s="133"/>
      <c r="D332" s="133"/>
      <c r="E332" s="133"/>
      <c r="F332" s="133"/>
      <c r="G332" s="133"/>
      <c r="H332" s="133"/>
      <c r="I332" s="133"/>
      <c r="J332" s="133"/>
      <c r="K332" s="133"/>
      <c r="L332" s="133"/>
      <c r="M332" s="133"/>
      <c r="N332" s="133"/>
      <c r="O332" s="133"/>
      <c r="P332" s="133"/>
      <c r="Q332" s="133"/>
      <c r="R332" s="133"/>
      <c r="S332" s="133"/>
      <c r="T332" s="133"/>
    </row>
    <row r="333" spans="1:20" ht="23.25" customHeight="1">
      <c r="A333" s="90" t="s">
        <v>240</v>
      </c>
      <c r="B333" s="134" t="s">
        <v>241</v>
      </c>
      <c r="C333" s="134"/>
      <c r="D333" s="134"/>
      <c r="E333" s="134"/>
      <c r="F333" s="134"/>
      <c r="G333" s="134"/>
      <c r="H333" s="134"/>
      <c r="I333" s="134"/>
      <c r="J333" s="91">
        <v>5</v>
      </c>
      <c r="K333" s="91">
        <v>2</v>
      </c>
      <c r="L333" s="91">
        <v>2</v>
      </c>
      <c r="M333" s="91">
        <v>0</v>
      </c>
      <c r="N333" s="92">
        <f>K333+L333+M333</f>
        <v>4</v>
      </c>
      <c r="O333" s="92">
        <f>P333-N333</f>
        <v>5</v>
      </c>
      <c r="P333" s="92">
        <f>ROUND(PRODUCT(J333,25)/14,0)</f>
        <v>9</v>
      </c>
      <c r="Q333" s="91" t="s">
        <v>27</v>
      </c>
      <c r="R333" s="91"/>
      <c r="S333" s="93"/>
      <c r="T333" s="93" t="s">
        <v>242</v>
      </c>
    </row>
    <row r="334" spans="1:20">
      <c r="A334" s="135" t="s">
        <v>211</v>
      </c>
      <c r="B334" s="136"/>
      <c r="C334" s="136"/>
      <c r="D334" s="136"/>
      <c r="E334" s="136"/>
      <c r="F334" s="136"/>
      <c r="G334" s="136"/>
      <c r="H334" s="136"/>
      <c r="I334" s="136"/>
      <c r="J334" s="136"/>
      <c r="K334" s="136"/>
      <c r="L334" s="136"/>
      <c r="M334" s="136"/>
      <c r="N334" s="136"/>
      <c r="O334" s="136"/>
      <c r="P334" s="136"/>
      <c r="Q334" s="136"/>
      <c r="R334" s="136"/>
      <c r="S334" s="136"/>
      <c r="T334" s="137"/>
    </row>
    <row r="335" spans="1:20" ht="51.75" customHeight="1">
      <c r="A335" s="90" t="s">
        <v>243</v>
      </c>
      <c r="B335" s="138" t="s">
        <v>244</v>
      </c>
      <c r="C335" s="139"/>
      <c r="D335" s="139"/>
      <c r="E335" s="139"/>
      <c r="F335" s="139"/>
      <c r="G335" s="139"/>
      <c r="H335" s="139"/>
      <c r="I335" s="140"/>
      <c r="J335" s="91">
        <v>5</v>
      </c>
      <c r="K335" s="91">
        <v>2</v>
      </c>
      <c r="L335" s="91">
        <v>2</v>
      </c>
      <c r="M335" s="91">
        <v>0</v>
      </c>
      <c r="N335" s="92">
        <f>K335+L335+M335</f>
        <v>4</v>
      </c>
      <c r="O335" s="92">
        <f>P335-N335</f>
        <v>5</v>
      </c>
      <c r="P335" s="92">
        <f>ROUND(PRODUCT(J335,25)/14,0)</f>
        <v>9</v>
      </c>
      <c r="Q335" s="91" t="s">
        <v>27</v>
      </c>
      <c r="R335" s="91"/>
      <c r="S335" s="93"/>
      <c r="T335" s="93" t="s">
        <v>242</v>
      </c>
    </row>
    <row r="336" spans="1:20">
      <c r="A336" s="135" t="s">
        <v>245</v>
      </c>
      <c r="B336" s="136"/>
      <c r="C336" s="136"/>
      <c r="D336" s="136"/>
      <c r="E336" s="136"/>
      <c r="F336" s="136"/>
      <c r="G336" s="136"/>
      <c r="H336" s="136"/>
      <c r="I336" s="136"/>
      <c r="J336" s="136"/>
      <c r="K336" s="136"/>
      <c r="L336" s="136"/>
      <c r="M336" s="136"/>
      <c r="N336" s="136"/>
      <c r="O336" s="136"/>
      <c r="P336" s="136"/>
      <c r="Q336" s="136"/>
      <c r="R336" s="136"/>
      <c r="S336" s="136"/>
      <c r="T336" s="137"/>
    </row>
    <row r="337" spans="1:20" ht="53.25" customHeight="1">
      <c r="A337" s="90" t="s">
        <v>246</v>
      </c>
      <c r="B337" s="138" t="s">
        <v>247</v>
      </c>
      <c r="C337" s="141"/>
      <c r="D337" s="141"/>
      <c r="E337" s="141"/>
      <c r="F337" s="141"/>
      <c r="G337" s="141"/>
      <c r="H337" s="141"/>
      <c r="I337" s="142"/>
      <c r="J337" s="91">
        <v>5</v>
      </c>
      <c r="K337" s="91">
        <v>2</v>
      </c>
      <c r="L337" s="91">
        <v>2</v>
      </c>
      <c r="M337" s="91">
        <v>0</v>
      </c>
      <c r="N337" s="92">
        <f>K337+L337+M337</f>
        <v>4</v>
      </c>
      <c r="O337" s="92">
        <f>P337-N337</f>
        <v>5</v>
      </c>
      <c r="P337" s="92">
        <f>ROUND(PRODUCT(J337,25)/14,0)</f>
        <v>9</v>
      </c>
      <c r="Q337" s="91" t="s">
        <v>27</v>
      </c>
      <c r="R337" s="91"/>
      <c r="S337" s="93"/>
      <c r="T337" s="93" t="s">
        <v>242</v>
      </c>
    </row>
    <row r="338" spans="1:20">
      <c r="A338" s="124" t="s">
        <v>49</v>
      </c>
      <c r="B338" s="125"/>
      <c r="C338" s="125"/>
      <c r="D338" s="125"/>
      <c r="E338" s="125"/>
      <c r="F338" s="125"/>
      <c r="G338" s="125"/>
      <c r="H338" s="125"/>
      <c r="I338" s="125"/>
      <c r="J338" s="125"/>
      <c r="K338" s="125"/>
      <c r="L338" s="125"/>
      <c r="M338" s="125"/>
      <c r="N338" s="125"/>
      <c r="O338" s="125"/>
      <c r="P338" s="125"/>
      <c r="Q338" s="125"/>
      <c r="R338" s="125"/>
      <c r="S338" s="125"/>
      <c r="T338" s="126"/>
    </row>
    <row r="339" spans="1:20" ht="28.5" customHeight="1">
      <c r="A339" s="102" t="s">
        <v>248</v>
      </c>
      <c r="B339" s="127" t="s">
        <v>279</v>
      </c>
      <c r="C339" s="128"/>
      <c r="D339" s="128"/>
      <c r="E339" s="128"/>
      <c r="F339" s="128"/>
      <c r="G339" s="128"/>
      <c r="H339" s="128"/>
      <c r="I339" s="129"/>
      <c r="J339" s="103">
        <v>5</v>
      </c>
      <c r="K339" s="103">
        <v>2</v>
      </c>
      <c r="L339" s="103">
        <v>2</v>
      </c>
      <c r="M339" s="103">
        <v>0</v>
      </c>
      <c r="N339" s="104">
        <f>K339+L339+M339</f>
        <v>4</v>
      </c>
      <c r="O339" s="104">
        <f>P339-N339</f>
        <v>5</v>
      </c>
      <c r="P339" s="104">
        <f>ROUND(PRODUCT(J339,25)/14,0)</f>
        <v>9</v>
      </c>
      <c r="Q339" s="103" t="s">
        <v>27</v>
      </c>
      <c r="R339" s="103"/>
      <c r="S339" s="105"/>
      <c r="T339" s="106" t="s">
        <v>249</v>
      </c>
    </row>
    <row r="340" spans="1:20">
      <c r="A340" s="144" t="s">
        <v>205</v>
      </c>
      <c r="B340" s="145"/>
      <c r="C340" s="145"/>
      <c r="D340" s="145"/>
      <c r="E340" s="145"/>
      <c r="F340" s="145"/>
      <c r="G340" s="145"/>
      <c r="H340" s="145"/>
      <c r="I340" s="145"/>
      <c r="J340" s="145"/>
      <c r="K340" s="145"/>
      <c r="L340" s="145"/>
      <c r="M340" s="145"/>
      <c r="N340" s="145"/>
      <c r="O340" s="145"/>
      <c r="P340" s="145"/>
      <c r="Q340" s="145"/>
      <c r="R340" s="145"/>
      <c r="S340" s="145"/>
      <c r="T340" s="146"/>
    </row>
    <row r="341" spans="1:20" ht="26.25" customHeight="1">
      <c r="A341" s="102" t="s">
        <v>250</v>
      </c>
      <c r="B341" s="127" t="s">
        <v>280</v>
      </c>
      <c r="C341" s="128"/>
      <c r="D341" s="128"/>
      <c r="E341" s="128"/>
      <c r="F341" s="128"/>
      <c r="G341" s="128"/>
      <c r="H341" s="128"/>
      <c r="I341" s="129"/>
      <c r="J341" s="103">
        <v>5</v>
      </c>
      <c r="K341" s="103">
        <v>2</v>
      </c>
      <c r="L341" s="103">
        <v>2</v>
      </c>
      <c r="M341" s="103">
        <v>0</v>
      </c>
      <c r="N341" s="104">
        <f>K341+L341+M341</f>
        <v>4</v>
      </c>
      <c r="O341" s="104">
        <f>P341-N341</f>
        <v>5</v>
      </c>
      <c r="P341" s="104">
        <f>ROUND(PRODUCT(J341,25)/14,0)</f>
        <v>9</v>
      </c>
      <c r="Q341" s="103" t="s">
        <v>27</v>
      </c>
      <c r="R341" s="103"/>
      <c r="S341" s="105"/>
      <c r="T341" s="106" t="s">
        <v>249</v>
      </c>
    </row>
    <row r="342" spans="1:20" ht="38.25" customHeight="1">
      <c r="A342" s="90" t="s">
        <v>251</v>
      </c>
      <c r="B342" s="138" t="s">
        <v>252</v>
      </c>
      <c r="C342" s="141"/>
      <c r="D342" s="141"/>
      <c r="E342" s="141"/>
      <c r="F342" s="141"/>
      <c r="G342" s="141"/>
      <c r="H342" s="141"/>
      <c r="I342" s="142"/>
      <c r="J342" s="91">
        <v>3</v>
      </c>
      <c r="K342" s="91">
        <v>0</v>
      </c>
      <c r="L342" s="91">
        <v>0</v>
      </c>
      <c r="M342" s="91">
        <v>3</v>
      </c>
      <c r="N342" s="92">
        <f>K342+L342+M342</f>
        <v>3</v>
      </c>
      <c r="O342" s="92">
        <f>P342-N342</f>
        <v>2</v>
      </c>
      <c r="P342" s="92">
        <f>ROUND(PRODUCT(J342,25)/14,0)</f>
        <v>5</v>
      </c>
      <c r="Q342" s="91"/>
      <c r="R342" s="91" t="s">
        <v>23</v>
      </c>
      <c r="S342" s="93"/>
      <c r="T342" s="94" t="s">
        <v>249</v>
      </c>
    </row>
    <row r="343" spans="1:20">
      <c r="A343" s="90" t="s">
        <v>253</v>
      </c>
      <c r="B343" s="151" t="s">
        <v>254</v>
      </c>
      <c r="C343" s="139"/>
      <c r="D343" s="139"/>
      <c r="E343" s="139"/>
      <c r="F343" s="139"/>
      <c r="G343" s="139"/>
      <c r="H343" s="139"/>
      <c r="I343" s="140"/>
      <c r="J343" s="91">
        <v>3</v>
      </c>
      <c r="K343" s="91">
        <v>1</v>
      </c>
      <c r="L343" s="91">
        <v>1</v>
      </c>
      <c r="M343" s="91">
        <v>0</v>
      </c>
      <c r="N343" s="92">
        <f>K345+L345+M345</f>
        <v>2</v>
      </c>
      <c r="O343" s="92">
        <f>P345-N345</f>
        <v>2</v>
      </c>
      <c r="P343" s="92">
        <f>ROUND(PRODUCT(J345,25)/14,0)</f>
        <v>4</v>
      </c>
      <c r="Q343" s="91" t="s">
        <v>27</v>
      </c>
      <c r="R343" s="91"/>
      <c r="S343" s="93"/>
      <c r="T343" s="93" t="s">
        <v>242</v>
      </c>
    </row>
    <row r="344" spans="1:20">
      <c r="A344" s="135" t="s">
        <v>255</v>
      </c>
      <c r="B344" s="136"/>
      <c r="C344" s="136"/>
      <c r="D344" s="136"/>
      <c r="E344" s="136"/>
      <c r="F344" s="136"/>
      <c r="G344" s="136"/>
      <c r="H344" s="136"/>
      <c r="I344" s="136"/>
      <c r="J344" s="136"/>
      <c r="K344" s="136"/>
      <c r="L344" s="136"/>
      <c r="M344" s="136"/>
      <c r="N344" s="136"/>
      <c r="O344" s="136"/>
      <c r="P344" s="136"/>
      <c r="Q344" s="136"/>
      <c r="R344" s="136"/>
      <c r="S344" s="136"/>
      <c r="T344" s="137"/>
    </row>
    <row r="345" spans="1:20" ht="21.2" customHeight="1">
      <c r="A345" s="90" t="s">
        <v>256</v>
      </c>
      <c r="B345" s="151" t="s">
        <v>257</v>
      </c>
      <c r="C345" s="139"/>
      <c r="D345" s="139"/>
      <c r="E345" s="139"/>
      <c r="F345" s="139"/>
      <c r="G345" s="139"/>
      <c r="H345" s="139"/>
      <c r="I345" s="140"/>
      <c r="J345" s="91">
        <v>2</v>
      </c>
      <c r="K345" s="91">
        <v>1</v>
      </c>
      <c r="L345" s="91">
        <v>1</v>
      </c>
      <c r="M345" s="91">
        <v>0</v>
      </c>
      <c r="N345" s="92">
        <f>K345+L345+M345</f>
        <v>2</v>
      </c>
      <c r="O345" s="92">
        <f>P345-N345</f>
        <v>2</v>
      </c>
      <c r="P345" s="92">
        <f>ROUND(PRODUCT(J345,25)/12,0)</f>
        <v>4</v>
      </c>
      <c r="Q345" s="91"/>
      <c r="R345" s="91" t="s">
        <v>23</v>
      </c>
      <c r="S345" s="93"/>
      <c r="T345" s="94" t="s">
        <v>249</v>
      </c>
    </row>
    <row r="346" spans="1:20" ht="25.7" customHeight="1">
      <c r="A346" s="90" t="s">
        <v>258</v>
      </c>
      <c r="B346" s="138" t="s">
        <v>259</v>
      </c>
      <c r="C346" s="141"/>
      <c r="D346" s="141"/>
      <c r="E346" s="141"/>
      <c r="F346" s="141"/>
      <c r="G346" s="141"/>
      <c r="H346" s="141"/>
      <c r="I346" s="142"/>
      <c r="J346" s="91">
        <v>2</v>
      </c>
      <c r="K346" s="91">
        <v>0</v>
      </c>
      <c r="L346" s="91">
        <v>0</v>
      </c>
      <c r="M346" s="91">
        <v>3</v>
      </c>
      <c r="N346" s="92">
        <f>K346+L346+M346</f>
        <v>3</v>
      </c>
      <c r="O346" s="92">
        <f>P346-N346</f>
        <v>1</v>
      </c>
      <c r="P346" s="92">
        <f>ROUND(PRODUCT(J346,25)/14,0)</f>
        <v>4</v>
      </c>
      <c r="Q346" s="91"/>
      <c r="R346" s="91" t="s">
        <v>23</v>
      </c>
      <c r="S346" s="93"/>
      <c r="T346" s="94" t="s">
        <v>249</v>
      </c>
    </row>
    <row r="347" spans="1:20">
      <c r="A347" s="152" t="s">
        <v>260</v>
      </c>
      <c r="B347" s="153"/>
      <c r="C347" s="153"/>
      <c r="D347" s="153"/>
      <c r="E347" s="153"/>
      <c r="F347" s="153"/>
      <c r="G347" s="153"/>
      <c r="H347" s="153"/>
      <c r="I347" s="154"/>
      <c r="J347" s="95">
        <f>SUM(J333,J335,J337,J339,J341:J343,J345:J346)</f>
        <v>35</v>
      </c>
      <c r="K347" s="95">
        <f t="shared" ref="K347:P347" si="94">SUM(K333,K335,K337,K339,K341:K343,K345:K346)</f>
        <v>12</v>
      </c>
      <c r="L347" s="95">
        <f t="shared" si="94"/>
        <v>12</v>
      </c>
      <c r="M347" s="95">
        <f t="shared" si="94"/>
        <v>6</v>
      </c>
      <c r="N347" s="95">
        <f t="shared" si="94"/>
        <v>30</v>
      </c>
      <c r="O347" s="95">
        <f t="shared" si="94"/>
        <v>32</v>
      </c>
      <c r="P347" s="95">
        <f t="shared" si="94"/>
        <v>62</v>
      </c>
      <c r="Q347" s="92">
        <f>COUNTIF(Q333,"E")+COUNTIF(Q335,"E")+COUNTIF(Q337,"E")+COUNTIF(Q339,"E")+COUNTIF(Q341:Q343,"E")+COUNTIF(Q345:Q346,"E")</f>
        <v>6</v>
      </c>
      <c r="R347" s="92">
        <f>COUNTIF(R333,"C")+COUNTIF(R335,"C")+COUNTIF(R337,"C")+COUNTIF(R339,"C")+COUNTIF(R341:R343,"C")+COUNTIF(R345:R346,"C")</f>
        <v>3</v>
      </c>
      <c r="S347" s="92">
        <f>COUNTIF(S333,"VP")+COUNTIF(S335,"VP")+COUNTIF(S337,"VP")+COUNTIF(S339,"VP")+COUNTIF(S341:S343,"VP")+COUNTIF(S345:S346,"VP")</f>
        <v>0</v>
      </c>
      <c r="T347" s="96"/>
    </row>
    <row r="348" spans="1:20">
      <c r="A348" s="109" t="s">
        <v>46</v>
      </c>
      <c r="B348" s="110"/>
      <c r="C348" s="110"/>
      <c r="D348" s="110"/>
      <c r="E348" s="110"/>
      <c r="F348" s="110"/>
      <c r="G348" s="110"/>
      <c r="H348" s="110"/>
      <c r="I348" s="110"/>
      <c r="J348" s="111"/>
      <c r="K348" s="97">
        <f>SUM(K333,K335,K337,K339,K341,K342,K343)*14+SUM(K345,K346)*12</f>
        <v>166</v>
      </c>
      <c r="L348" s="97">
        <f t="shared" ref="L348:P348" si="95">SUM(L333,L335,L337,L339,L341,L342,L343)*14+SUM(L345,L346)*12</f>
        <v>166</v>
      </c>
      <c r="M348" s="97">
        <f t="shared" si="95"/>
        <v>78</v>
      </c>
      <c r="N348" s="97">
        <f t="shared" si="95"/>
        <v>410</v>
      </c>
      <c r="O348" s="97">
        <f t="shared" si="95"/>
        <v>442</v>
      </c>
      <c r="P348" s="97">
        <f t="shared" si="95"/>
        <v>852</v>
      </c>
      <c r="Q348" s="115" t="s">
        <v>261</v>
      </c>
      <c r="R348" s="116"/>
      <c r="S348" s="116"/>
      <c r="T348" s="117"/>
    </row>
    <row r="349" spans="1:20">
      <c r="A349" s="112"/>
      <c r="B349" s="113"/>
      <c r="C349" s="113"/>
      <c r="D349" s="113"/>
      <c r="E349" s="113"/>
      <c r="F349" s="113"/>
      <c r="G349" s="113"/>
      <c r="H349" s="113"/>
      <c r="I349" s="113"/>
      <c r="J349" s="114"/>
      <c r="K349" s="155">
        <f>SUM(K348:M348)</f>
        <v>410</v>
      </c>
      <c r="L349" s="156"/>
      <c r="M349" s="157"/>
      <c r="N349" s="155">
        <f>SUM(N348:O348)</f>
        <v>852</v>
      </c>
      <c r="O349" s="156"/>
      <c r="P349" s="157"/>
      <c r="Q349" s="118"/>
      <c r="R349" s="119"/>
      <c r="S349" s="119"/>
      <c r="T349" s="120"/>
    </row>
    <row r="350" spans="1:20">
      <c r="A350" s="98"/>
      <c r="B350" s="98"/>
      <c r="C350" s="98"/>
      <c r="D350" s="98"/>
      <c r="E350" s="98"/>
      <c r="F350" s="98"/>
      <c r="G350" s="98"/>
      <c r="H350" s="98"/>
      <c r="I350" s="98"/>
      <c r="J350" s="98"/>
      <c r="K350" s="99"/>
      <c r="L350" s="99"/>
      <c r="M350" s="99"/>
      <c r="N350" s="99"/>
      <c r="O350" s="99"/>
      <c r="P350" s="99"/>
      <c r="Q350" s="100"/>
      <c r="R350" s="100"/>
      <c r="S350" s="100"/>
      <c r="T350" s="100"/>
    </row>
    <row r="351" spans="1:20">
      <c r="A351" s="149" t="s">
        <v>262</v>
      </c>
      <c r="B351" s="150"/>
      <c r="C351" s="150"/>
      <c r="D351" s="150"/>
      <c r="E351" s="150"/>
      <c r="F351" s="150"/>
      <c r="G351" s="150"/>
      <c r="H351" s="150"/>
      <c r="I351" s="150"/>
      <c r="J351" s="150"/>
      <c r="K351" s="150"/>
      <c r="L351" s="150"/>
      <c r="M351" s="150"/>
      <c r="N351" s="150"/>
      <c r="O351" s="150"/>
      <c r="P351" s="150"/>
      <c r="Q351" s="150"/>
      <c r="R351" s="150"/>
      <c r="S351" s="150"/>
      <c r="T351" s="150"/>
    </row>
  </sheetData>
  <sheetProtection formatCells="0" formatRows="0" insertRows="0"/>
  <mergeCells count="455">
    <mergeCell ref="A269:T269"/>
    <mergeCell ref="B216:I216"/>
    <mergeCell ref="B220:I220"/>
    <mergeCell ref="A190:T190"/>
    <mergeCell ref="T206:T207"/>
    <mergeCell ref="K206:M206"/>
    <mergeCell ref="A208:T208"/>
    <mergeCell ref="B218:I218"/>
    <mergeCell ref="A198:T198"/>
    <mergeCell ref="Q206:S206"/>
    <mergeCell ref="K203:M203"/>
    <mergeCell ref="A205:T205"/>
    <mergeCell ref="K237:M237"/>
    <mergeCell ref="B221:I221"/>
    <mergeCell ref="B258:I258"/>
    <mergeCell ref="B260:I260"/>
    <mergeCell ref="B255:I255"/>
    <mergeCell ref="B247:I247"/>
    <mergeCell ref="N267:P267"/>
    <mergeCell ref="N263:P263"/>
    <mergeCell ref="A261:I261"/>
    <mergeCell ref="K263:M263"/>
    <mergeCell ref="A187:T187"/>
    <mergeCell ref="B213:I213"/>
    <mergeCell ref="A239:T239"/>
    <mergeCell ref="B241:I241"/>
    <mergeCell ref="A237:A238"/>
    <mergeCell ref="N237:P237"/>
    <mergeCell ref="J206:J207"/>
    <mergeCell ref="Q232:T233"/>
    <mergeCell ref="B209:I209"/>
    <mergeCell ref="A226:T226"/>
    <mergeCell ref="K284:M284"/>
    <mergeCell ref="A266:T266"/>
    <mergeCell ref="B215:I215"/>
    <mergeCell ref="B243:I243"/>
    <mergeCell ref="B222:I222"/>
    <mergeCell ref="B223:I223"/>
    <mergeCell ref="B214:I214"/>
    <mergeCell ref="T237:T238"/>
    <mergeCell ref="B219:I219"/>
    <mergeCell ref="B271:I271"/>
    <mergeCell ref="B272:I272"/>
    <mergeCell ref="B270:I270"/>
    <mergeCell ref="B245:I245"/>
    <mergeCell ref="B248:I248"/>
    <mergeCell ref="B251:I251"/>
    <mergeCell ref="A256:T256"/>
    <mergeCell ref="B257:I257"/>
    <mergeCell ref="J267:J268"/>
    <mergeCell ref="Q262:T263"/>
    <mergeCell ref="K267:M267"/>
    <mergeCell ref="Q182:T183"/>
    <mergeCell ref="Q171:S171"/>
    <mergeCell ref="A175:T175"/>
    <mergeCell ref="A179:T179"/>
    <mergeCell ref="A188:A189"/>
    <mergeCell ref="B188:I189"/>
    <mergeCell ref="J237:J238"/>
    <mergeCell ref="B237:I238"/>
    <mergeCell ref="B212:I212"/>
    <mergeCell ref="B210:I210"/>
    <mergeCell ref="B217:I217"/>
    <mergeCell ref="B211:I211"/>
    <mergeCell ref="B227:I227"/>
    <mergeCell ref="B197:I197"/>
    <mergeCell ref="A236:T236"/>
    <mergeCell ref="N233:P233"/>
    <mergeCell ref="A231:I231"/>
    <mergeCell ref="B228:I228"/>
    <mergeCell ref="B229:I229"/>
    <mergeCell ref="B230:I230"/>
    <mergeCell ref="K233:M233"/>
    <mergeCell ref="A232:J233"/>
    <mergeCell ref="Q237:S237"/>
    <mergeCell ref="B206:I207"/>
    <mergeCell ref="B72:I72"/>
    <mergeCell ref="M7:T7"/>
    <mergeCell ref="B46:I46"/>
    <mergeCell ref="B200:I200"/>
    <mergeCell ref="J188:J189"/>
    <mergeCell ref="T188:T189"/>
    <mergeCell ref="Q202:T203"/>
    <mergeCell ref="N136:P136"/>
    <mergeCell ref="A177:T177"/>
    <mergeCell ref="K166:M166"/>
    <mergeCell ref="A165:J166"/>
    <mergeCell ref="B176:I176"/>
    <mergeCell ref="Q165:T166"/>
    <mergeCell ref="A160:T160"/>
    <mergeCell ref="B143:I143"/>
    <mergeCell ref="A153:T153"/>
    <mergeCell ref="A150:T150"/>
    <mergeCell ref="A186:T186"/>
    <mergeCell ref="J171:J172"/>
    <mergeCell ref="A170:T170"/>
    <mergeCell ref="A171:A172"/>
    <mergeCell ref="B171:I172"/>
    <mergeCell ref="A173:T173"/>
    <mergeCell ref="B174:I174"/>
    <mergeCell ref="A18:K18"/>
    <mergeCell ref="D26:F26"/>
    <mergeCell ref="A1:K1"/>
    <mergeCell ref="A3:K3"/>
    <mergeCell ref="A25:G25"/>
    <mergeCell ref="H26:J26"/>
    <mergeCell ref="B61:I61"/>
    <mergeCell ref="B49:I49"/>
    <mergeCell ref="A7:K7"/>
    <mergeCell ref="A2:K2"/>
    <mergeCell ref="K37:M37"/>
    <mergeCell ref="G26:G27"/>
    <mergeCell ref="B26:C26"/>
    <mergeCell ref="A21:K24"/>
    <mergeCell ref="A10:K10"/>
    <mergeCell ref="A19:K19"/>
    <mergeCell ref="A16:K16"/>
    <mergeCell ref="A17:K17"/>
    <mergeCell ref="A15:K15"/>
    <mergeCell ref="A13:K13"/>
    <mergeCell ref="A14:K14"/>
    <mergeCell ref="A11:K11"/>
    <mergeCell ref="A9:K9"/>
    <mergeCell ref="A12:K12"/>
    <mergeCell ref="A33:F33"/>
    <mergeCell ref="A37:A38"/>
    <mergeCell ref="A36:T36"/>
    <mergeCell ref="T37:T38"/>
    <mergeCell ref="Q37:S37"/>
    <mergeCell ref="J37:J38"/>
    <mergeCell ref="B37:I38"/>
    <mergeCell ref="B90:I90"/>
    <mergeCell ref="N87:P87"/>
    <mergeCell ref="B73:I73"/>
    <mergeCell ref="B82:I82"/>
    <mergeCell ref="B56:I56"/>
    <mergeCell ref="B89:I89"/>
    <mergeCell ref="A86:T86"/>
    <mergeCell ref="K87:M87"/>
    <mergeCell ref="A69:T69"/>
    <mergeCell ref="J87:J88"/>
    <mergeCell ref="B65:I65"/>
    <mergeCell ref="B67:I67"/>
    <mergeCell ref="B47:I47"/>
    <mergeCell ref="N37:P37"/>
    <mergeCell ref="B83:I83"/>
    <mergeCell ref="B63:I63"/>
    <mergeCell ref="B79:I79"/>
    <mergeCell ref="R3:T3"/>
    <mergeCell ref="R4:T4"/>
    <mergeCell ref="R5:T5"/>
    <mergeCell ref="A6:K6"/>
    <mergeCell ref="O5:Q5"/>
    <mergeCell ref="M3:N3"/>
    <mergeCell ref="M5:N5"/>
    <mergeCell ref="A4:K5"/>
    <mergeCell ref="M4:N4"/>
    <mergeCell ref="O4:Q4"/>
    <mergeCell ref="R6:T6"/>
    <mergeCell ref="O6:Q6"/>
    <mergeCell ref="M6:N6"/>
    <mergeCell ref="B48:I48"/>
    <mergeCell ref="B54:I55"/>
    <mergeCell ref="N70:P70"/>
    <mergeCell ref="Q70:S70"/>
    <mergeCell ref="B64:I64"/>
    <mergeCell ref="B45:I45"/>
    <mergeCell ref="B39:I39"/>
    <mergeCell ref="B58:I58"/>
    <mergeCell ref="B51:I51"/>
    <mergeCell ref="B50:I50"/>
    <mergeCell ref="A53:T53"/>
    <mergeCell ref="J54:J55"/>
    <mergeCell ref="A54:A55"/>
    <mergeCell ref="K70:M70"/>
    <mergeCell ref="Q54:S54"/>
    <mergeCell ref="T54:T55"/>
    <mergeCell ref="N54:P54"/>
    <mergeCell ref="K54:M54"/>
    <mergeCell ref="A8:K8"/>
    <mergeCell ref="B59:I59"/>
    <mergeCell ref="B62:I62"/>
    <mergeCell ref="A104:T104"/>
    <mergeCell ref="B122:I122"/>
    <mergeCell ref="B110:I110"/>
    <mergeCell ref="Q135:T136"/>
    <mergeCell ref="B120:I121"/>
    <mergeCell ref="A139:A140"/>
    <mergeCell ref="B98:I98"/>
    <mergeCell ref="B66:I66"/>
    <mergeCell ref="B81:I81"/>
    <mergeCell ref="B91:I91"/>
    <mergeCell ref="B77:I77"/>
    <mergeCell ref="T70:T71"/>
    <mergeCell ref="A87:A88"/>
    <mergeCell ref="B40:I40"/>
    <mergeCell ref="B41:I41"/>
    <mergeCell ref="B44:I44"/>
    <mergeCell ref="J105:J106"/>
    <mergeCell ref="N139:P139"/>
    <mergeCell ref="K120:M120"/>
    <mergeCell ref="N105:P105"/>
    <mergeCell ref="B57:I57"/>
    <mergeCell ref="J314:K314"/>
    <mergeCell ref="P313:Q314"/>
    <mergeCell ref="H313:I314"/>
    <mergeCell ref="Q301:T302"/>
    <mergeCell ref="K302:M302"/>
    <mergeCell ref="T289:T290"/>
    <mergeCell ref="A279:T279"/>
    <mergeCell ref="B278:I278"/>
    <mergeCell ref="B280:I280"/>
    <mergeCell ref="N289:P289"/>
    <mergeCell ref="N302:P302"/>
    <mergeCell ref="B295:I295"/>
    <mergeCell ref="A291:T291"/>
    <mergeCell ref="B289:I290"/>
    <mergeCell ref="B292:I292"/>
    <mergeCell ref="J289:J290"/>
    <mergeCell ref="A300:I300"/>
    <mergeCell ref="B324:G324"/>
    <mergeCell ref="H324:I324"/>
    <mergeCell ref="A325:G325"/>
    <mergeCell ref="H325:I325"/>
    <mergeCell ref="J325:K325"/>
    <mergeCell ref="J323:K323"/>
    <mergeCell ref="J324:K324"/>
    <mergeCell ref="A321:A322"/>
    <mergeCell ref="P317:Q317"/>
    <mergeCell ref="N325:O325"/>
    <mergeCell ref="P325:Q325"/>
    <mergeCell ref="L323:M323"/>
    <mergeCell ref="N324:O324"/>
    <mergeCell ref="P324:Q324"/>
    <mergeCell ref="L325:M325"/>
    <mergeCell ref="N323:O323"/>
    <mergeCell ref="P323:Q323"/>
    <mergeCell ref="L324:M324"/>
    <mergeCell ref="B323:G323"/>
    <mergeCell ref="H323:I323"/>
    <mergeCell ref="B318:T318"/>
    <mergeCell ref="N317:O317"/>
    <mergeCell ref="J317:K317"/>
    <mergeCell ref="A320:B320"/>
    <mergeCell ref="L314:M314"/>
    <mergeCell ref="J316:K316"/>
    <mergeCell ref="N315:O315"/>
    <mergeCell ref="B298:I298"/>
    <mergeCell ref="A297:T297"/>
    <mergeCell ref="A301:J302"/>
    <mergeCell ref="B299:I299"/>
    <mergeCell ref="K289:M289"/>
    <mergeCell ref="B296:I296"/>
    <mergeCell ref="N314:O314"/>
    <mergeCell ref="L316:M316"/>
    <mergeCell ref="A305:J306"/>
    <mergeCell ref="Q305:T306"/>
    <mergeCell ref="H315:I315"/>
    <mergeCell ref="B315:G315"/>
    <mergeCell ref="A313:A314"/>
    <mergeCell ref="J313:O313"/>
    <mergeCell ref="R313:T313"/>
    <mergeCell ref="A312:B312"/>
    <mergeCell ref="P315:Q315"/>
    <mergeCell ref="H316:I316"/>
    <mergeCell ref="B316:G316"/>
    <mergeCell ref="B313:G314"/>
    <mergeCell ref="R321:T321"/>
    <mergeCell ref="L322:M322"/>
    <mergeCell ref="N322:O322"/>
    <mergeCell ref="L317:M317"/>
    <mergeCell ref="A317:G317"/>
    <mergeCell ref="H317:I317"/>
    <mergeCell ref="A282:I282"/>
    <mergeCell ref="K306:M306"/>
    <mergeCell ref="A304:I304"/>
    <mergeCell ref="P321:Q322"/>
    <mergeCell ref="B321:G322"/>
    <mergeCell ref="H321:I322"/>
    <mergeCell ref="J321:O321"/>
    <mergeCell ref="J322:K322"/>
    <mergeCell ref="N316:O316"/>
    <mergeCell ref="P316:Q316"/>
    <mergeCell ref="L315:M315"/>
    <mergeCell ref="A288:T288"/>
    <mergeCell ref="Q283:T284"/>
    <mergeCell ref="N284:P284"/>
    <mergeCell ref="A289:A290"/>
    <mergeCell ref="Q289:S289"/>
    <mergeCell ref="N306:P306"/>
    <mergeCell ref="J315:K315"/>
    <mergeCell ref="A283:J284"/>
    <mergeCell ref="B152:I152"/>
    <mergeCell ref="B161:I161"/>
    <mergeCell ref="B159:I159"/>
    <mergeCell ref="B155:I155"/>
    <mergeCell ref="B250:I250"/>
    <mergeCell ref="A181:I181"/>
    <mergeCell ref="A182:J183"/>
    <mergeCell ref="A240:T240"/>
    <mergeCell ref="A164:I164"/>
    <mergeCell ref="N166:P166"/>
    <mergeCell ref="A206:A207"/>
    <mergeCell ref="N203:P203"/>
    <mergeCell ref="B191:I191"/>
    <mergeCell ref="K188:M188"/>
    <mergeCell ref="B244:I244"/>
    <mergeCell ref="B242:I242"/>
    <mergeCell ref="A202:J203"/>
    <mergeCell ref="B225:I225"/>
    <mergeCell ref="B281:I281"/>
    <mergeCell ref="N188:P188"/>
    <mergeCell ref="A201:I201"/>
    <mergeCell ref="B199:I199"/>
    <mergeCell ref="B192:I192"/>
    <mergeCell ref="A70:A71"/>
    <mergeCell ref="B94:I94"/>
    <mergeCell ref="A105:A106"/>
    <mergeCell ref="B105:I106"/>
    <mergeCell ref="A120:A121"/>
    <mergeCell ref="B101:I101"/>
    <mergeCell ref="T105:T106"/>
    <mergeCell ref="B130:I130"/>
    <mergeCell ref="J70:J71"/>
    <mergeCell ref="B80:I80"/>
    <mergeCell ref="B97:I97"/>
    <mergeCell ref="B87:I88"/>
    <mergeCell ref="B70:I71"/>
    <mergeCell ref="B74:I74"/>
    <mergeCell ref="B99:I99"/>
    <mergeCell ref="B84:I84"/>
    <mergeCell ref="B96:I96"/>
    <mergeCell ref="Q105:S105"/>
    <mergeCell ref="B107:I107"/>
    <mergeCell ref="T87:T88"/>
    <mergeCell ref="Q87:S87"/>
    <mergeCell ref="J120:J121"/>
    <mergeCell ref="B129:I129"/>
    <mergeCell ref="B125:I125"/>
    <mergeCell ref="A134:I134"/>
    <mergeCell ref="A157:T157"/>
    <mergeCell ref="A141:T141"/>
    <mergeCell ref="B148:I148"/>
    <mergeCell ref="B158:I158"/>
    <mergeCell ref="T120:T121"/>
    <mergeCell ref="B108:I108"/>
    <mergeCell ref="A119:T119"/>
    <mergeCell ref="B100:I100"/>
    <mergeCell ref="B156:I156"/>
    <mergeCell ref="B154:I154"/>
    <mergeCell ref="B151:I151"/>
    <mergeCell ref="B149:I149"/>
    <mergeCell ref="K136:M136"/>
    <mergeCell ref="A135:J136"/>
    <mergeCell ref="J139:J140"/>
    <mergeCell ref="A138:T138"/>
    <mergeCell ref="T139:T140"/>
    <mergeCell ref="K139:M139"/>
    <mergeCell ref="Q139:S139"/>
    <mergeCell ref="K105:M105"/>
    <mergeCell ref="B132:I132"/>
    <mergeCell ref="B127:I127"/>
    <mergeCell ref="B109:I109"/>
    <mergeCell ref="B115:I115"/>
    <mergeCell ref="B112:I112"/>
    <mergeCell ref="B113:I113"/>
    <mergeCell ref="B114:I114"/>
    <mergeCell ref="Q120:S120"/>
    <mergeCell ref="B128:I128"/>
    <mergeCell ref="B124:I124"/>
    <mergeCell ref="B123:I123"/>
    <mergeCell ref="N120:P120"/>
    <mergeCell ref="B117:I117"/>
    <mergeCell ref="A144:T144"/>
    <mergeCell ref="B145:I145"/>
    <mergeCell ref="A147:T147"/>
    <mergeCell ref="B139:I140"/>
    <mergeCell ref="B163:I163"/>
    <mergeCell ref="B162:I162"/>
    <mergeCell ref="B277:I277"/>
    <mergeCell ref="Q267:S267"/>
    <mergeCell ref="T267:T268"/>
    <mergeCell ref="A262:J263"/>
    <mergeCell ref="A267:A268"/>
    <mergeCell ref="B193:I193"/>
    <mergeCell ref="B196:I196"/>
    <mergeCell ref="N206:P206"/>
    <mergeCell ref="B194:I194"/>
    <mergeCell ref="B195:I195"/>
    <mergeCell ref="Q188:S188"/>
    <mergeCell ref="B178:I178"/>
    <mergeCell ref="B180:I180"/>
    <mergeCell ref="T171:T172"/>
    <mergeCell ref="K183:M183"/>
    <mergeCell ref="N183:P183"/>
    <mergeCell ref="K171:M171"/>
    <mergeCell ref="N171:P171"/>
    <mergeCell ref="M2:N2"/>
    <mergeCell ref="O2:Q2"/>
    <mergeCell ref="O3:Q3"/>
    <mergeCell ref="R2:T2"/>
    <mergeCell ref="M8:T20"/>
    <mergeCell ref="M22:T25"/>
    <mergeCell ref="A327:T327"/>
    <mergeCell ref="B330:I331"/>
    <mergeCell ref="J330:J331"/>
    <mergeCell ref="K330:M330"/>
    <mergeCell ref="N330:P330"/>
    <mergeCell ref="B293:I293"/>
    <mergeCell ref="B294:I294"/>
    <mergeCell ref="B252:I252"/>
    <mergeCell ref="B253:I253"/>
    <mergeCell ref="B254:I254"/>
    <mergeCell ref="B274:I274"/>
    <mergeCell ref="B276:I276"/>
    <mergeCell ref="B224:I224"/>
    <mergeCell ref="B259:I259"/>
    <mergeCell ref="B273:I273"/>
    <mergeCell ref="B275:I275"/>
    <mergeCell ref="B142:I142"/>
    <mergeCell ref="B146:I146"/>
    <mergeCell ref="A351:T351"/>
    <mergeCell ref="B341:I341"/>
    <mergeCell ref="B342:I342"/>
    <mergeCell ref="B343:I343"/>
    <mergeCell ref="A344:T344"/>
    <mergeCell ref="B345:I345"/>
    <mergeCell ref="B346:I346"/>
    <mergeCell ref="A347:I347"/>
    <mergeCell ref="K349:M349"/>
    <mergeCell ref="N349:P349"/>
    <mergeCell ref="A31:T32"/>
    <mergeCell ref="A34:T34"/>
    <mergeCell ref="A348:J349"/>
    <mergeCell ref="Q348:T349"/>
    <mergeCell ref="B78:I78"/>
    <mergeCell ref="B95:I95"/>
    <mergeCell ref="B111:I111"/>
    <mergeCell ref="B126:I126"/>
    <mergeCell ref="A338:T338"/>
    <mergeCell ref="B339:I339"/>
    <mergeCell ref="A329:T329"/>
    <mergeCell ref="A330:A331"/>
    <mergeCell ref="A332:T332"/>
    <mergeCell ref="B333:I333"/>
    <mergeCell ref="A334:T334"/>
    <mergeCell ref="B335:I335"/>
    <mergeCell ref="A336:T336"/>
    <mergeCell ref="B337:I337"/>
    <mergeCell ref="Q330:S330"/>
    <mergeCell ref="T330:T331"/>
    <mergeCell ref="A340:T340"/>
    <mergeCell ref="B267:I268"/>
    <mergeCell ref="B249:I249"/>
    <mergeCell ref="B246:I246"/>
  </mergeCells>
  <phoneticPr fontId="1" type="noConversion"/>
  <dataValidations count="17">
    <dataValidation type="list" allowBlank="1" showInputMessage="1" showErrorMessage="1" sqref="T296 T225 T255 T278 T197">
      <formula1>#REF!</formula1>
    </dataValidation>
    <dataValidation type="list" allowBlank="1" showInputMessage="1" showErrorMessage="1" sqref="T298 T180 T199 T178 T174 T176 T158:T159 T154:T156 T148:T149 T112:T116 T79:T83 T241:T254 T57:T66 T40:T50 T96:T100 T145:T146 T142:T143 T151:T152 T161:T163 T191:T196 T292:T295 T270:T277 T257:T259 T280 T209:T224 T227:T229 T73:T77 T90:T94 T108:T110 T123:T125 T127:T131">
      <formula1>$O$35:$S$35</formula1>
    </dataValidation>
    <dataValidation type="list" allowBlank="1" showInputMessage="1" showErrorMessage="1" sqref="Q298:S298 Q128 Q63 Q80 Q97 Q113">
      <formula1>#REF!</formula1>
    </dataValidation>
    <dataValidation type="list" allowBlank="1" showInputMessage="1" showErrorMessage="1" sqref="Q292:Q295 Q178 Q180 Q129:Q131 Q176 Q154:Q156 Q112 Q114:Q116 Q98:Q100 Q79 Q81:Q83 Q96 Q39:Q50 Q57:Q62 Q64:Q66 Q73:Q77 Q90:Q94 Q108:Q110 Q123:Q125 Q127">
      <formula1>$Q$38</formula1>
    </dataValidation>
    <dataValidation type="list" allowBlank="1" showInputMessage="1" showErrorMessage="1" sqref="R292:R295 R178 R180 R96:R100 R176 R154:R156 R112:R116 R79:R83 R57:R66 R39:R50 R73:R77 R90:R94 R108:R110 R123:R125 R127:R131">
      <formula1>$R$38</formula1>
    </dataValidation>
    <dataValidation type="list" allowBlank="1" showInputMessage="1" showErrorMessage="1" sqref="S292:S295 S178 S180 S96:S100 S176 S154:S156 S112:S116 S79:S83 S57:S66 S39:S50 S73:S77 S90:S94 S108:S110 S123:S125 S127:S131">
      <formula1>$S$38</formula1>
    </dataValidation>
    <dataValidation type="list" allowBlank="1" showInputMessage="1" showErrorMessage="1" sqref="B280:I280 B191:I196 B199 B270:I277 B259:I259 B257:B258 B241:B254 B209:I224 B227:I229 C241:I251">
      <formula1>$B$37:$B$185</formula1>
    </dataValidation>
    <dataValidation type="list" allowBlank="1" showInputMessage="1" showErrorMessage="1" sqref="Q174">
      <formula1>$Q$172</formula1>
    </dataValidation>
    <dataValidation type="list" allowBlank="1" showInputMessage="1" showErrorMessage="1" sqref="R174">
      <formula1>$R$172</formula1>
    </dataValidation>
    <dataValidation type="list" allowBlank="1" showInputMessage="1" showErrorMessage="1" sqref="S174">
      <formula1>$S$172</formula1>
    </dataValidation>
    <dataValidation type="list" allowBlank="1" showInputMessage="1" showErrorMessage="1" sqref="S161:S163 S151:S152 S145:S146 S142:S143 S148:S149 S158:S159">
      <formula1>$S$140</formula1>
    </dataValidation>
    <dataValidation type="list" allowBlank="1" showInputMessage="1" showErrorMessage="1" sqref="Q161:Q163 Q151:Q152 Q145:Q146 Q142:Q143 Q148:Q149 Q158:Q159">
      <formula1>$Q$140</formula1>
    </dataValidation>
    <dataValidation type="list" allowBlank="1" showInputMessage="1" showErrorMessage="1" sqref="R161:R163 R151:R152 R145:R146 R142:R143 R148:R149 R158:R159">
      <formula1>$R$140</formula1>
    </dataValidation>
    <dataValidation type="list" allowBlank="1" showInputMessage="1" showErrorMessage="1" sqref="S345:S346 S339 S335 S333 S337 S341:S343 S78 S95 S111 S126">
      <formula1>$S$39</formula1>
    </dataValidation>
    <dataValidation type="list" allowBlank="1" showInputMessage="1" showErrorMessage="1" sqref="Q341:Q343 Q339 Q335 Q333 Q337 Q345:Q346 Q78 Q95 Q111 Q126">
      <formula1>$Q$39</formula1>
    </dataValidation>
    <dataValidation type="list" allowBlank="1" showInputMessage="1" showErrorMessage="1" sqref="R341:R343 R339 R335 R333 R337 R345:R346 R78 R95 R111 R126">
      <formula1>$R$39</formula1>
    </dataValidation>
    <dataValidation type="list" allowBlank="1" showInputMessage="1" showErrorMessage="1" sqref="T78 T95 T111 T126">
      <formula1>$O$36:$S$36</formula1>
    </dataValidation>
  </dataValidations>
  <pageMargins left="0.23622047244094491" right="0.23622047244094491" top="0.74803149606299213" bottom="0.74803149606299213" header="0.31496062992125984" footer="0.31496062992125984"/>
  <pageSetup paperSize="9" orientation="landscape" blackAndWhite="1" r:id="rId1"/>
  <headerFooter>
    <oddHeader>&amp;CPag. &amp;P/&amp;N</oddHeader>
    <oddFooter xml:space="preserve">&amp;LRECTOR,
Acad.Prof.univ.dr. Ioan Aurel POP&amp;CDECAN,
Prof. univ. dr. Corin BRAGA&amp;RDirector de departament            
Conf. univ. dr. Berszán István
Conf. univ. dr. Benő Attila </oddFooter>
  </headerFooter>
  <rowBreaks count="12" manualBreakCount="12">
    <brk id="32" max="19" man="1"/>
    <brk id="67" max="19" man="1"/>
    <brk id="101" max="19" man="1"/>
    <brk id="136" max="19" man="1"/>
    <brk id="167" max="19" man="1"/>
    <brk id="185" max="19" man="1"/>
    <brk id="204" max="19" man="1"/>
    <brk id="234" max="19" man="1"/>
    <brk id="263" max="19" man="1"/>
    <brk id="285" max="19" man="1"/>
    <brk id="307" max="19" man="1"/>
    <brk id="328" max="19" man="1"/>
  </rowBreaks>
  <cellWatches>
    <cellWatch r="T72"/>
  </cellWatches>
  <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heetViews>
  <sheetFormatPr defaultRowHeight="15"/>
  <sheetData/>
  <phoneticPr fontId="1" type="noConversion"/>
  <pageMargins left="0.7" right="0.7" top="0.75" bottom="0.75" header="0.3" footer="0.3"/>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
  <sheetViews>
    <sheetView workbookViewId="0">
      <selection activeCell="C31" sqref="C31"/>
    </sheetView>
  </sheetViews>
  <sheetFormatPr defaultRowHeight="15"/>
  <sheetData/>
  <phoneticPr fontId="1" type="noConversion"/>
  <pageMargins left="0.7" right="0.7" top="0.75" bottom="0.75" header="0.3" footer="0.3"/>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p:properties xmlns:p="http://schemas.microsoft.com/office/2006/metadata/properties" xmlns:xsi="http://www.w3.org/2001/XMLSchema-instance">
  <documentManagement/>
</p:properties>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ct:contentTypeSchema xmlns:ct="http://schemas.microsoft.com/office/2006/metadata/contentType" xmlns:ma="http://schemas.microsoft.com/office/2006/metadata/properties/metaAttributes" ct:_="" ma:_="" ma:contentTypeName="Document" ma:contentTypeID="0x0101006EE2F100BAAD154B946BFA08EDEEF246" ma:contentTypeVersion="0" ma:contentTypeDescription="Create a new document." ma:contentTypeScope="" ma:versionID="2159e31995da096ebf1b3f27d3835dd9">
  <xsd:schema xmlns:xsd="http://www.w3.org/2001/XMLSchema" xmlns:p="http://schemas.microsoft.com/office/2006/metadata/properties" targetNamespace="http://schemas.microsoft.com/office/2006/metadata/properties" ma:root="true" ma:fieldsID="4aeb20c0e3442673af7ee10786458764">
    <xsd:element name="properties">
      <xsd:complexType>
        <xsd:sequence>
          <xsd:element name="documentManagement">
            <xsd:complexType>
              <xsd:all/>
            </xsd:complexType>
          </xsd:element>
        </xsd:sequence>
      </xsd:complexType>
    </xsd:element>
  </xsd:schema>
  <xsd:schema xmlns="http://schemas.openxmlformats.org/package/2006/metadata/core-properties" xmlns:xsd="http://www.w3.org/2001/XMLSchema" xmlns:xsi="http://www.w3.org/2001/XMLSchema-instance" xmlns:dc="http://purl.org/dc/elements/1.1/" xmlns:dcterms="http://purl.org/dc/terms/" xmlns:odoc="http://schemas.microsoft.com/office/internal/2005/internalDocumentation"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ma:readOnly="tru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lastPrinted" minOccurs="0" maxOccurs="1" type="xsd:dateTime"/>
        <xsd:element name="contentStatus" minOccurs="0" maxOccurs="1" type="xsd:string"/>
      </xsd:all>
    </xsd:complexType>
  </xsd:schema>
</ct:contentTypeSchema>
</file>

<file path=customXml/itemProps1.xml><?xml version="1.0" encoding="utf-8"?>
<ds:datastoreItem xmlns:ds="http://schemas.openxmlformats.org/officeDocument/2006/customXml" ds:itemID="{B159875B-FFAC-464D-86B0-53E547DE6ADE}">
  <ds:schemaRefs>
    <ds:schemaRef ds:uri="http://schemas.microsoft.com/office/2006/metadata/properties"/>
  </ds:schemaRefs>
</ds:datastoreItem>
</file>

<file path=customXml/itemProps2.xml><?xml version="1.0" encoding="utf-8"?>
<ds:datastoreItem xmlns:ds="http://schemas.openxmlformats.org/officeDocument/2006/customXml" ds:itemID="{26F8C14C-1AD1-4FF7-BA3E-C39C64B0EF3C}">
  <ds:schemaRefs>
    <ds:schemaRef ds:uri="http://schemas.microsoft.com/sharepoint/v3/contenttype/forms"/>
  </ds:schemaRefs>
</ds:datastoreItem>
</file>

<file path=customXml/itemProps3.xml><?xml version="1.0" encoding="utf-8"?>
<ds:datastoreItem xmlns:ds="http://schemas.openxmlformats.org/officeDocument/2006/customXml" ds:itemID="{41B2751B-CF87-4349-B8DE-BDAE297CFB29}">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http://schemas.openxmlformats.org/package/2006/metadata/core-properties"/>
    <ds:schemaRef ds:uri="http://purl.org/dc/elements/1.1/"/>
    <ds:schemaRef ds:uri="http://purl.org/dc/terms/"/>
    <ds:schemaRef ds:uri="http://schemas.microsoft.com/office/internal/2005/internalDocumentation"/>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3</vt:i4>
      </vt:variant>
      <vt:variant>
        <vt:lpstr>Named Ranges</vt:lpstr>
      </vt:variant>
      <vt:variant>
        <vt:i4>1</vt:i4>
      </vt:variant>
    </vt:vector>
  </HeadingPairs>
  <TitlesOfParts>
    <vt:vector size="4" baseType="lpstr">
      <vt:lpstr>Sheet1</vt:lpstr>
      <vt:lpstr>Sheet2</vt:lpstr>
      <vt:lpstr>Sheet3</vt:lpstr>
      <vt:lpstr>Sheet1!Print_Area</vt:lpstr>
    </vt:vector>
  </TitlesOfParts>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Gelu</dc:creator>
  <cp:lastModifiedBy>Robert</cp:lastModifiedBy>
  <cp:lastPrinted>2016-04-12T11:25:48Z</cp:lastPrinted>
  <dcterms:created xsi:type="dcterms:W3CDTF">2013-06-27T08:19:59Z</dcterms:created>
  <dcterms:modified xsi:type="dcterms:W3CDTF">2016-05-02T09:44:44Z</dcterms:modified>
</cp:coreProperties>
</file>