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Aurica\Desktop\master_martie v2\"/>
    </mc:Choice>
  </mc:AlternateContent>
  <bookViews>
    <workbookView xWindow="0" yWindow="0" windowWidth="24000" windowHeight="9735"/>
  </bookViews>
  <sheets>
    <sheet name="Sheet1" sheetId="1" r:id="rId1"/>
    <sheet name="DPPD" sheetId="2" r:id="rId2"/>
    <sheet name="Sheet3" sheetId="3" r:id="rId3"/>
  </sheet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C25" i="1" l="1"/>
  <c r="AC4" i="1"/>
  <c r="P145" i="1"/>
  <c r="N145" i="1"/>
  <c r="O145" i="1"/>
  <c r="P144" i="1"/>
  <c r="N144" i="1"/>
  <c r="O144" i="1"/>
  <c r="P143" i="1"/>
  <c r="N143" i="1"/>
  <c r="O143" i="1"/>
  <c r="P142" i="1"/>
  <c r="N142" i="1"/>
  <c r="O142" i="1"/>
  <c r="P141" i="1"/>
  <c r="N141" i="1"/>
  <c r="O141" i="1"/>
  <c r="P140" i="1"/>
  <c r="N140" i="1"/>
  <c r="O140" i="1"/>
  <c r="P133" i="1"/>
  <c r="N133" i="1"/>
  <c r="O133" i="1"/>
  <c r="P132" i="1"/>
  <c r="N132" i="1"/>
  <c r="O132" i="1"/>
  <c r="P131" i="1"/>
  <c r="N131" i="1"/>
  <c r="O131" i="1"/>
  <c r="P130" i="1"/>
  <c r="N130" i="1"/>
  <c r="O130" i="1"/>
  <c r="P129" i="1"/>
  <c r="N129" i="1"/>
  <c r="O129" i="1"/>
  <c r="P128" i="1"/>
  <c r="N128" i="1"/>
  <c r="O128" i="1"/>
  <c r="P127" i="1"/>
  <c r="N127" i="1"/>
  <c r="O127" i="1"/>
  <c r="P126" i="1"/>
  <c r="N126" i="1"/>
  <c r="O126" i="1"/>
  <c r="P125" i="1"/>
  <c r="N125" i="1"/>
  <c r="O125" i="1"/>
  <c r="S117" i="1"/>
  <c r="P147" i="1"/>
  <c r="N147" i="1"/>
  <c r="O147" i="1"/>
  <c r="P146" i="1"/>
  <c r="N146" i="1"/>
  <c r="O146" i="1"/>
  <c r="P43" i="1"/>
  <c r="N43" i="1"/>
  <c r="P42" i="1"/>
  <c r="N42" i="1"/>
  <c r="P41" i="1"/>
  <c r="N41" i="1"/>
  <c r="N148" i="1"/>
  <c r="N149" i="1"/>
  <c r="O148" i="1"/>
  <c r="O149" i="1"/>
  <c r="N150" i="1"/>
  <c r="K148" i="1"/>
  <c r="K149" i="1"/>
  <c r="L148" i="1"/>
  <c r="L149" i="1"/>
  <c r="M148" i="1"/>
  <c r="M149" i="1"/>
  <c r="K150" i="1"/>
  <c r="P148" i="1"/>
  <c r="P149" i="1"/>
  <c r="S148" i="1"/>
  <c r="R148" i="1"/>
  <c r="Q148" i="1"/>
  <c r="J148" i="1"/>
  <c r="N134" i="1"/>
  <c r="N135" i="1"/>
  <c r="O134" i="1"/>
  <c r="O135" i="1"/>
  <c r="N136" i="1"/>
  <c r="K134" i="1"/>
  <c r="K135" i="1"/>
  <c r="L134" i="1"/>
  <c r="L135" i="1"/>
  <c r="M134" i="1"/>
  <c r="M135" i="1"/>
  <c r="K136" i="1"/>
  <c r="P134" i="1"/>
  <c r="P135" i="1"/>
  <c r="S134" i="1"/>
  <c r="R134" i="1"/>
  <c r="Q134" i="1"/>
  <c r="J134" i="1"/>
  <c r="O41" i="1"/>
  <c r="O42" i="1"/>
  <c r="O43" i="1"/>
  <c r="N44" i="1"/>
  <c r="P44" i="1"/>
  <c r="O44" i="1"/>
  <c r="N51" i="1"/>
  <c r="P51" i="1"/>
  <c r="O51" i="1"/>
  <c r="N52" i="1"/>
  <c r="P52" i="1"/>
  <c r="O52" i="1"/>
  <c r="N53" i="1"/>
  <c r="P53" i="1"/>
  <c r="O53" i="1"/>
  <c r="N54" i="1"/>
  <c r="P54" i="1"/>
  <c r="O54" i="1"/>
  <c r="N61" i="1"/>
  <c r="P61" i="1"/>
  <c r="O61" i="1"/>
  <c r="N62" i="1"/>
  <c r="P62" i="1"/>
  <c r="O62" i="1"/>
  <c r="N63" i="1"/>
  <c r="P63" i="1"/>
  <c r="O63" i="1"/>
  <c r="N64" i="1"/>
  <c r="P64" i="1"/>
  <c r="O64" i="1"/>
  <c r="N71" i="1"/>
  <c r="P71" i="1"/>
  <c r="O71" i="1"/>
  <c r="N72" i="1"/>
  <c r="P72" i="1"/>
  <c r="O72" i="1"/>
  <c r="N73" i="1"/>
  <c r="P73" i="1"/>
  <c r="O73" i="1"/>
  <c r="N74" i="1"/>
  <c r="P74" i="1"/>
  <c r="O74" i="1"/>
  <c r="N65" i="1"/>
  <c r="P65" i="1"/>
  <c r="O65" i="1"/>
  <c r="N55" i="1"/>
  <c r="P55" i="1"/>
  <c r="O55" i="1"/>
  <c r="N45" i="1"/>
  <c r="P45" i="1"/>
  <c r="O45" i="1"/>
  <c r="N75" i="1"/>
  <c r="P75" i="1"/>
  <c r="O75" i="1"/>
  <c r="U69" i="1"/>
  <c r="M18" i="2"/>
  <c r="L18" i="2"/>
  <c r="K18" i="2"/>
  <c r="K19" i="2"/>
  <c r="S17" i="2"/>
  <c r="R17" i="2"/>
  <c r="Q17" i="2"/>
  <c r="M17" i="2"/>
  <c r="L17" i="2"/>
  <c r="K17" i="2"/>
  <c r="J17" i="2"/>
  <c r="P14" i="2"/>
  <c r="N14" i="2"/>
  <c r="O14" i="2"/>
  <c r="P13" i="2"/>
  <c r="N13" i="2"/>
  <c r="O13" i="2"/>
  <c r="P11" i="2"/>
  <c r="N11" i="2"/>
  <c r="O11" i="2"/>
  <c r="P10" i="2"/>
  <c r="N10" i="2"/>
  <c r="O10" i="2"/>
  <c r="P8" i="2"/>
  <c r="N8" i="2"/>
  <c r="O8" i="2"/>
  <c r="N7" i="2"/>
  <c r="N18" i="2"/>
  <c r="P7" i="2"/>
  <c r="P18" i="2"/>
  <c r="O7" i="2"/>
  <c r="O18" i="2"/>
  <c r="M118" i="1"/>
  <c r="L118" i="1"/>
  <c r="K118" i="1"/>
  <c r="R117" i="1"/>
  <c r="Q117" i="1"/>
  <c r="M117" i="1"/>
  <c r="L117" i="1"/>
  <c r="K117" i="1"/>
  <c r="J117" i="1"/>
  <c r="U6" i="1"/>
  <c r="N19" i="2"/>
  <c r="N17" i="2"/>
  <c r="O17" i="2"/>
  <c r="P17" i="2"/>
  <c r="U5" i="1"/>
  <c r="U4" i="1"/>
  <c r="U3" i="1"/>
  <c r="T76" i="1"/>
  <c r="T66" i="1"/>
  <c r="T56" i="1"/>
  <c r="T46" i="1"/>
  <c r="U30" i="1"/>
  <c r="U29" i="1"/>
  <c r="P108" i="1"/>
  <c r="N108" i="1"/>
  <c r="P109" i="1"/>
  <c r="N109" i="1"/>
  <c r="P96" i="1"/>
  <c r="N96" i="1"/>
  <c r="P97" i="1"/>
  <c r="N97" i="1"/>
  <c r="P83" i="1"/>
  <c r="N83" i="1"/>
  <c r="P84" i="1"/>
  <c r="N84" i="1"/>
  <c r="P87" i="1"/>
  <c r="N87" i="1"/>
  <c r="O87" i="1"/>
  <c r="O84" i="1"/>
  <c r="O83" i="1"/>
  <c r="O97" i="1"/>
  <c r="O96" i="1"/>
  <c r="O109" i="1"/>
  <c r="O108" i="1"/>
  <c r="P94" i="1"/>
  <c r="P95" i="1"/>
  <c r="N82" i="1"/>
  <c r="N85" i="1"/>
  <c r="P107" i="1"/>
  <c r="N107" i="1"/>
  <c r="N95" i="1"/>
  <c r="P106" i="1"/>
  <c r="N106" i="1"/>
  <c r="N94" i="1"/>
  <c r="P85" i="1"/>
  <c r="P82" i="1"/>
  <c r="S76" i="1"/>
  <c r="R76" i="1"/>
  <c r="Q76" i="1"/>
  <c r="M76" i="1"/>
  <c r="L76" i="1"/>
  <c r="K76" i="1"/>
  <c r="J76" i="1"/>
  <c r="S66" i="1"/>
  <c r="R66" i="1"/>
  <c r="Q66" i="1"/>
  <c r="M66" i="1"/>
  <c r="L66" i="1"/>
  <c r="K66" i="1"/>
  <c r="J66" i="1"/>
  <c r="S56" i="1"/>
  <c r="R56" i="1"/>
  <c r="Q56" i="1"/>
  <c r="M56" i="1"/>
  <c r="L56" i="1"/>
  <c r="K56" i="1"/>
  <c r="J56" i="1"/>
  <c r="K46" i="1"/>
  <c r="S46" i="1"/>
  <c r="R46" i="1"/>
  <c r="Q46" i="1"/>
  <c r="M46" i="1"/>
  <c r="L46" i="1"/>
  <c r="J46" i="1"/>
  <c r="P118" i="1"/>
  <c r="N156" i="1"/>
  <c r="U156" i="1"/>
  <c r="P117" i="1"/>
  <c r="N118" i="1"/>
  <c r="J156" i="1"/>
  <c r="H156" i="1"/>
  <c r="N117" i="1"/>
  <c r="O82" i="1"/>
  <c r="S155" i="1"/>
  <c r="R155" i="1"/>
  <c r="R157" i="1"/>
  <c r="U76" i="1"/>
  <c r="U46" i="1"/>
  <c r="N66" i="1"/>
  <c r="U66" i="1"/>
  <c r="O85" i="1"/>
  <c r="U56" i="1"/>
  <c r="P66" i="1"/>
  <c r="O94" i="1"/>
  <c r="P56" i="1"/>
  <c r="O106" i="1"/>
  <c r="O107" i="1"/>
  <c r="N46" i="1"/>
  <c r="N76" i="1"/>
  <c r="P46" i="1"/>
  <c r="N56" i="1"/>
  <c r="O95" i="1"/>
  <c r="K119" i="1"/>
  <c r="P76" i="1"/>
  <c r="O118" i="1"/>
  <c r="O117" i="1"/>
  <c r="J155" i="1"/>
  <c r="J157" i="1"/>
  <c r="H157" i="1"/>
  <c r="P156" i="1"/>
  <c r="N155" i="1"/>
  <c r="N157" i="1"/>
  <c r="S157" i="1"/>
  <c r="O56" i="1"/>
  <c r="O46" i="1"/>
  <c r="O76" i="1"/>
  <c r="O66" i="1"/>
  <c r="H155" i="1"/>
  <c r="P155" i="1"/>
  <c r="P157" i="1"/>
  <c r="N119" i="1"/>
  <c r="L156" i="1"/>
  <c r="L155" i="1"/>
  <c r="L157" i="1"/>
</calcChain>
</file>

<file path=xl/sharedStrings.xml><?xml version="1.0" encoding="utf-8"?>
<sst xmlns="http://schemas.openxmlformats.org/spreadsheetml/2006/main" count="536" uniqueCount="224">
  <si>
    <t xml:space="preserve">UNIVERSITATEA BABEŞ-BOLYAI CLUJ-NAPOCA
</t>
  </si>
  <si>
    <t>Şi:</t>
  </si>
  <si>
    <t>Activităţi didactice</t>
  </si>
  <si>
    <t>Sesiune de examene</t>
  </si>
  <si>
    <t>Vacanţă</t>
  </si>
  <si>
    <t>Sem I</t>
  </si>
  <si>
    <t>Sem II</t>
  </si>
  <si>
    <t>I</t>
  </si>
  <si>
    <t>V</t>
  </si>
  <si>
    <t>R</t>
  </si>
  <si>
    <t>Stagii de practică</t>
  </si>
  <si>
    <t xml:space="preserve">iarna </t>
  </si>
  <si>
    <t>prim</t>
  </si>
  <si>
    <t>vara</t>
  </si>
  <si>
    <t>Anul I</t>
  </si>
  <si>
    <t>Anul II</t>
  </si>
  <si>
    <t>II. DESFĂŞURAREA STUDIILOR (în număr de săptămani)</t>
  </si>
  <si>
    <r>
      <t xml:space="preserve">Forma de învăţământ: </t>
    </r>
    <r>
      <rPr>
        <b/>
        <sz val="10"/>
        <color indexed="8"/>
        <rFont val="Times New Roman"/>
        <family val="1"/>
      </rPr>
      <t>cu frecvenţă</t>
    </r>
  </si>
  <si>
    <t>L.P comasate</t>
  </si>
  <si>
    <t xml:space="preserve">III. NUMĂRUL ORELOR PE SĂPTĂMANĂ </t>
  </si>
  <si>
    <t>V. MODUL DE ALEGERE A DISCIPLINELOR OPŢIONALE</t>
  </si>
  <si>
    <t>VII. TABELUL DISCIPLINELOR</t>
  </si>
  <si>
    <t>Felul disciplinei</t>
  </si>
  <si>
    <t>Forme de evaluare</t>
  </si>
  <si>
    <t>Ore fizice săptămânale</t>
  </si>
  <si>
    <t>TOTAL</t>
  </si>
  <si>
    <t>DENUMIREA DISCIPLINELOR</t>
  </si>
  <si>
    <t>COD</t>
  </si>
  <si>
    <t>C</t>
  </si>
  <si>
    <t>S</t>
  </si>
  <si>
    <t>LP</t>
  </si>
  <si>
    <t>T</t>
  </si>
  <si>
    <t>E</t>
  </si>
  <si>
    <t>VP</t>
  </si>
  <si>
    <t>F</t>
  </si>
  <si>
    <t>Semestrul I</t>
  </si>
  <si>
    <t>Semestrul II</t>
  </si>
  <si>
    <t>DF</t>
  </si>
  <si>
    <t>DS</t>
  </si>
  <si>
    <t>DC</t>
  </si>
  <si>
    <t>Credite ECTS</t>
  </si>
  <si>
    <t>Ore alocate studiului</t>
  </si>
  <si>
    <t>ANUL I, SEMESTRUL 1</t>
  </si>
  <si>
    <t>ANUL I, SEMESTRUL 2</t>
  </si>
  <si>
    <t>ANUL II, SEMESTRUL 3</t>
  </si>
  <si>
    <t>ANUL II, SEMESTRUL 4</t>
  </si>
  <si>
    <t>DISCIPLINE OPȚIONALE</t>
  </si>
  <si>
    <t>%</t>
  </si>
  <si>
    <t xml:space="preserve">TOTAL ORE FIZICE / TOTAL ORE ALOCATE STUDIULUI </t>
  </si>
  <si>
    <t xml:space="preserve">Anexă la Planul de Învățământ specializarea / programul de studiu: </t>
  </si>
  <si>
    <t>DISCIPLINE</t>
  </si>
  <si>
    <t>OBLIGATORII</t>
  </si>
  <si>
    <t>OPȚIONALE</t>
  </si>
  <si>
    <t>ORE FIZICE</t>
  </si>
  <si>
    <t>ORE ALOCATE STUDIULUI</t>
  </si>
  <si>
    <t>NR. DE CREDITE</t>
  </si>
  <si>
    <t>AN I</t>
  </si>
  <si>
    <t>AN II</t>
  </si>
  <si>
    <t>BILANȚ GENERAL</t>
  </si>
  <si>
    <r>
      <t xml:space="preserve">Durata studiilor: </t>
    </r>
    <r>
      <rPr>
        <b/>
        <sz val="10"/>
        <color indexed="8"/>
        <rFont val="Times New Roman"/>
        <family val="1"/>
      </rPr>
      <t>4 semestre</t>
    </r>
  </si>
  <si>
    <t>I. CERINŢE PENTRU OBŢINEREA DIPLOMEI DE MASTER</t>
  </si>
  <si>
    <r>
      <rPr>
        <b/>
        <sz val="10"/>
        <color indexed="8"/>
        <rFont val="Times New Roman"/>
        <family val="1"/>
      </rPr>
      <t xml:space="preserve">10 </t>
    </r>
    <r>
      <rPr>
        <sz val="10"/>
        <color indexed="8"/>
        <rFont val="Times New Roman"/>
        <family val="1"/>
      </rPr>
      <t>credite la examenul de susținere a disertației</t>
    </r>
  </si>
  <si>
    <t>XND 1101</t>
  </si>
  <si>
    <t>XND 1102</t>
  </si>
  <si>
    <t>XND 1203</t>
  </si>
  <si>
    <t>XND 1204</t>
  </si>
  <si>
    <t>Examen de absolvire: Nivelul II</t>
  </si>
  <si>
    <t>Pentru a ocupa posturi didactice în învăţământul liceal, postliceal şi universitar, absolvenţii trebuie să posede Certificat de absolvire a Programului se studii psihopedagogice, Nivelul II, a Departamentului pentru pregătirea personalului didactic. Disciplinelor Departamentului li se repartizează 30 de credite (+ 5 credite aferente examenului de absolvire).</t>
  </si>
  <si>
    <t>MODUL PEDAGOCIC - Nivelul II: 30 de credite ECTS  + 5 credite ECTS aferente examenului de absolvire</t>
  </si>
  <si>
    <t xml:space="preserve">PROGRAM DE STUDII PSIHOPEDAGOGICE </t>
  </si>
  <si>
    <t>An I, Semestrul 1</t>
  </si>
  <si>
    <t>Psihopedagogia adolescenţilor, tinerilor şi adulţilor</t>
  </si>
  <si>
    <t>Proiectarea şi managementul programelor educaţionale</t>
  </si>
  <si>
    <t>An I, Semestrul 2</t>
  </si>
  <si>
    <t xml:space="preserve">Didactica domeniului şi dezvoltăriI în didactica specialităţii (învăţământ liceal, postliceal, universitar)
</t>
  </si>
  <si>
    <t>DP</t>
  </si>
  <si>
    <t>DO</t>
  </si>
  <si>
    <t>An II, Semestrul 3</t>
  </si>
  <si>
    <t>XND 2305</t>
  </si>
  <si>
    <t xml:space="preserve">Practică pedagogică (în învăţământul liceal, postliceal şi universitar)
</t>
  </si>
  <si>
    <t>XND 2306</t>
  </si>
  <si>
    <t>An II, Semestrul 4</t>
  </si>
  <si>
    <t xml:space="preserve">TOTAL CREDITE / ORE PE SĂPTĂMÂNĂ / EVALUĂRI </t>
  </si>
  <si>
    <t>DF – Discipline de extensie a pregătirii psihopedagogice fundamentale (obligatorii)</t>
  </si>
  <si>
    <t>DP – Discipline de extensie a pregătirii didactice şi practice de specialitate (obligatorii)</t>
  </si>
  <si>
    <t xml:space="preserve">DO - Discipline opţionale </t>
  </si>
  <si>
    <r>
      <t>Disciplină opțională 2</t>
    </r>
    <r>
      <rPr>
        <i/>
        <sz val="10"/>
        <color rgb="FFFF0000"/>
        <rFont val="Times New Roman"/>
        <family val="1"/>
      </rPr>
      <t xml:space="preserve">
</t>
    </r>
  </si>
  <si>
    <r>
      <t>Disciplină opțională 1</t>
    </r>
    <r>
      <rPr>
        <i/>
        <sz val="10"/>
        <color rgb="FFFF0000"/>
        <rFont val="Times New Roman"/>
        <family val="1"/>
      </rPr>
      <t xml:space="preserve">
</t>
    </r>
  </si>
  <si>
    <r>
      <rPr>
        <b/>
        <sz val="10"/>
        <color indexed="8"/>
        <rFont val="Times New Roman"/>
        <family val="1"/>
      </rPr>
      <t>IV.EXAMENUL DE DISERTAȚIE</t>
    </r>
    <r>
      <rPr>
        <sz val="10"/>
        <color indexed="8"/>
        <rFont val="Times New Roman"/>
        <family val="1"/>
      </rPr>
      <t xml:space="preserve"> - perioada iunie-iulie (1 săptămână)
Proba:  Prezentarea şi susţinerea lucrării de disertație - 10 credite
</t>
    </r>
  </si>
  <si>
    <t>ÎN TOATE TABELELE DIN ACEASTĂ MACHETĂ, TREBUIE SĂ INTRODUCEȚI  DATE NUMAI ÎN CELULELE MARCATE CU GALBEN</t>
  </si>
  <si>
    <r>
      <t xml:space="preserve">Pentru ca o disciplină să fie opțională, fiecare pachet trebuie să conțină cel puțin </t>
    </r>
    <r>
      <rPr>
        <i/>
        <sz val="10"/>
        <color indexed="8"/>
        <rFont val="Times New Roman"/>
        <family val="1"/>
      </rPr>
      <t>n+1</t>
    </r>
    <r>
      <rPr>
        <sz val="10"/>
        <color indexed="8"/>
        <rFont val="Times New Roman"/>
        <family val="1"/>
      </rPr>
      <t xml:space="preserve"> opțiuni, unde </t>
    </r>
    <r>
      <rPr>
        <i/>
        <sz val="10"/>
        <color indexed="8"/>
        <rFont val="Times New Roman"/>
        <family val="1"/>
      </rPr>
      <t>n</t>
    </r>
    <r>
      <rPr>
        <sz val="10"/>
        <color indexed="8"/>
        <rFont val="Times New Roman"/>
        <family val="1"/>
      </rPr>
      <t xml:space="preserve"> este numărul de discipline care se aleg din pachet. În caz contrar, opționalul este, de fapt, obligatoriu. De exemplu, dacă dintr-un pachet se alege o disciplină, trebuie să existe cel puțin 2 discipline/pachet; dacă se aleg două, trebuie cel puțin 3 discipline/pachet, etc.</t>
    </r>
  </si>
  <si>
    <t xml:space="preserve">SE RECOMANDA CA TOATE DISCIPLINELE DINTR-UN PACHET DE OPȚIONALE, SA FIE DE ACELAȘI TIP. 
În caz contrar, în tabelele din anexa planului de învățământ pachetul va fi raportat în tabelul aferent tipului de curs care se regăsește cel mai frecvent în pachet. 
De exemplu, un pachet cu 2 DF și 1 DS se va raporta în tabelul DF. Un pachet cu 2 DF și 4 DS se va raporta în tabelul Ds. </t>
  </si>
  <si>
    <t>Verificați standardele specifice domeniului dumneavoastră pentru a evita incongruențele.</t>
  </si>
  <si>
    <t>Tabelele/rândurile necompletate se șterg sau se ascund (dacă afectează formulele) HIDE</t>
  </si>
  <si>
    <t>Titlul absolventului:  MASTER</t>
  </si>
  <si>
    <t>În contul a cel mult 3 discipline opţionale generale, studentul are dreptul să aleagă 3 discipline de la alte specializări ale facultăţilor din Universitatea „Babeş-Bolyai”, respectând condiționările din planurile de învățământ ale respectivelor specializări.</t>
  </si>
  <si>
    <t>DA</t>
  </si>
  <si>
    <t>DSIN</t>
  </si>
  <si>
    <t>TOTAL CREDITE / ORE PE SĂPTĂMÂNĂ / EVALUĂRI</t>
  </si>
  <si>
    <t>FACULTATEA DE LITERE</t>
  </si>
  <si>
    <t>Domeniul: Filologie</t>
  </si>
  <si>
    <t>Limba de predare: engleza</t>
  </si>
  <si>
    <r>
      <rPr>
        <b/>
        <sz val="10"/>
        <color indexed="8"/>
        <rFont val="Times New Roman"/>
        <family val="1"/>
      </rPr>
      <t>VI.  UNIVERSITĂŢI EUROPENE DE REFERINŢĂ:</t>
    </r>
    <r>
      <rPr>
        <sz val="10"/>
        <color indexed="8"/>
        <rFont val="Times New Roman"/>
        <family val="1"/>
      </rPr>
      <t xml:space="preserve">
TRINITY COLLEGE, DUBLIN, NATIONAL UNIVERSITY OF IRELAND, MAYNOOTH; UNIVERSITATEA ROVIRA I VIRGILI, TARRAGONA, UNIVERSITATEA DIN PECS, UNIVERSITATEA KAREL JOSEF SAFARIK, KOSICE </t>
    </r>
  </si>
  <si>
    <t>LME1115</t>
  </si>
  <si>
    <t>LME1116</t>
  </si>
  <si>
    <t>LME1117</t>
  </si>
  <si>
    <t>LME1118</t>
  </si>
  <si>
    <t>LMX1101</t>
  </si>
  <si>
    <t>LME1219</t>
  </si>
  <si>
    <t>LME1220</t>
  </si>
  <si>
    <t>LME1221</t>
  </si>
  <si>
    <t>LME1222</t>
  </si>
  <si>
    <t>LMX1201</t>
  </si>
  <si>
    <t>LME2123</t>
  </si>
  <si>
    <t>LME2124</t>
  </si>
  <si>
    <t>LME2125</t>
  </si>
  <si>
    <t>LME2126</t>
  </si>
  <si>
    <t>LMX2101</t>
  </si>
  <si>
    <t>Istoria Irlandei</t>
  </si>
  <si>
    <t>Cultură şi spiritualitate irlandeză</t>
  </si>
  <si>
    <t>Teme medievale irlandeze</t>
  </si>
  <si>
    <t>LME2227</t>
  </si>
  <si>
    <t>LME2228</t>
  </si>
  <si>
    <t>LME2229</t>
  </si>
  <si>
    <t>LME2230</t>
  </si>
  <si>
    <t>LME2231</t>
  </si>
  <si>
    <t>Teatru irlandez</t>
  </si>
  <si>
    <t>Literatura gotică irlandeză</t>
  </si>
  <si>
    <t>Scriitoare irlandeze</t>
  </si>
  <si>
    <t>Seminar practic (participări la sesiunile ştiinţifice locale şi naţionale)</t>
  </si>
  <si>
    <t>Seminar practic de redactare şi elaborare a disertaţiei</t>
  </si>
  <si>
    <t>LMU1101</t>
  </si>
  <si>
    <t>LMU1104</t>
  </si>
  <si>
    <t>LMU1103</t>
  </si>
  <si>
    <t>LMU1102</t>
  </si>
  <si>
    <t>Româna ca limbă străină (istoric, concepte, strategii, aplicaţii  practice)</t>
  </si>
  <si>
    <t>Analiza şi didactica limbajelor specializate (Modul introductiv)</t>
  </si>
  <si>
    <t>Genul, noţiune literară proteică</t>
  </si>
  <si>
    <t xml:space="preserve">Literatura norvegiană: contacte culturale </t>
  </si>
  <si>
    <t>Tehnici de redactare şi editare filologică</t>
  </si>
  <si>
    <t>LMU1201</t>
  </si>
  <si>
    <t>LMU1204</t>
  </si>
  <si>
    <t>LMU1203</t>
  </si>
  <si>
    <t>LMU1202</t>
  </si>
  <si>
    <t>Româna şi obiectivele specifice (limbaj general, limbaje     specializate, cultură şi civilizaţie)</t>
  </si>
  <si>
    <t>Traducere şi interculturalitate (norvegiană, engleză, română)</t>
  </si>
  <si>
    <t>LMU2101</t>
  </si>
  <si>
    <t>LMU2104</t>
  </si>
  <si>
    <t>LMU2103</t>
  </si>
  <si>
    <t>LMU2102</t>
  </si>
  <si>
    <t xml:space="preserve">Seminar de cercetare şi producere a materialelor didactice    </t>
  </si>
  <si>
    <t>Analiza şi didactica limbajelor specializate  (Engleza pentru ştiinţele socio-umane şi pentru drept)</t>
  </si>
  <si>
    <t>Semiotica imaginii - cu ilustrări din cinematografia norvegiană contemporană</t>
  </si>
  <si>
    <t>LMU1107</t>
  </si>
  <si>
    <t>Conținuturi specifice multimodale</t>
  </si>
  <si>
    <t>LMU1108</t>
  </si>
  <si>
    <t xml:space="preserve">Limbă latină şi istorie romană </t>
  </si>
  <si>
    <t>LMU1109</t>
  </si>
  <si>
    <t xml:space="preserve">Tragedia greacǎ și posteritatea ei </t>
  </si>
  <si>
    <t>LMU1110</t>
  </si>
  <si>
    <t>Limbă și cultură (1 – Viața cuvintelor)</t>
  </si>
  <si>
    <t>LMU1111</t>
  </si>
  <si>
    <t>Literatura finlandeză din perspectiva gender și queer</t>
  </si>
  <si>
    <t>LMM1105</t>
  </si>
  <si>
    <t>Literatură inclusivă</t>
  </si>
  <si>
    <t>Corpor(e)alităţi</t>
  </si>
  <si>
    <t>LMU1207</t>
  </si>
  <si>
    <t>Practici de comunicare în context socio-profesional</t>
  </si>
  <si>
    <t>LMU1208</t>
  </si>
  <si>
    <t xml:space="preserve">Religie şi societate în Roma antică </t>
  </si>
  <si>
    <t>LMU1209</t>
  </si>
  <si>
    <t xml:space="preserve">Critica literară din Antichitate până în Evul Mediu </t>
  </si>
  <si>
    <t>LMU1210</t>
  </si>
  <si>
    <t>Limbă și cultură (2 – Elemente de filosofia limbajului)</t>
  </si>
  <si>
    <t>LMU1211</t>
  </si>
  <si>
    <t>Literaturi nordice</t>
  </si>
  <si>
    <t>LMM1210</t>
  </si>
  <si>
    <t>Literatura maghiară în context european</t>
  </si>
  <si>
    <t>LMU2107</t>
  </si>
  <si>
    <t>Instrumente digitale pentru comunicare socio-profesională</t>
  </si>
  <si>
    <t>LMU2108</t>
  </si>
  <si>
    <t xml:space="preserve">De la latina Imperiului la limbile romanice </t>
  </si>
  <si>
    <t>LMU2109</t>
  </si>
  <si>
    <t xml:space="preserve">Morfodinamica limbii eline: de la greaca veche la neogreacă </t>
  </si>
  <si>
    <t>LMU2110</t>
  </si>
  <si>
    <t>Limbă și cultură (3 - Comunicare și relații publice)</t>
  </si>
  <si>
    <t>LMU2111</t>
  </si>
  <si>
    <t>Fețele modernismului în literatura finlandeză</t>
  </si>
  <si>
    <t>LMU2112</t>
  </si>
  <si>
    <t>Limbă și gen</t>
  </si>
  <si>
    <t>LMM2115</t>
  </si>
  <si>
    <t>Contacte lingvistice şi culturale</t>
  </si>
  <si>
    <t>DISCIPLINE DE APROFUNDARE  (DA)</t>
  </si>
  <si>
    <t>DISCIPLINE DE SINTEZĂ (DSIN)</t>
  </si>
  <si>
    <t>LMU1112</t>
  </si>
  <si>
    <t>LMU1212</t>
  </si>
  <si>
    <t>Analiza şi didactica limbajelor specializate  (Engleza pentru ştiinţele exacte)</t>
  </si>
  <si>
    <t>Tipul de masterat: de cercetare</t>
  </si>
  <si>
    <t>Specializarea/Programul de studiu: Studii irlandeze</t>
  </si>
  <si>
    <t>PLAN DE ÎNVĂŢĂMÂNT  valabil începând din  anul universitar 2019-2020</t>
  </si>
  <si>
    <t>Literatura diasporei irlandeze</t>
  </si>
  <si>
    <t xml:space="preserve"> Istoria Irlandei</t>
  </si>
  <si>
    <t xml:space="preserve">James Joyce </t>
  </si>
  <si>
    <t>Literatura irlandeză și filmul</t>
  </si>
  <si>
    <t>Poezia irlandeză contemporană</t>
  </si>
  <si>
    <t>Etica ficțiunii irlandeze</t>
  </si>
  <si>
    <t xml:space="preserve">Limba irlandeză în societate </t>
  </si>
  <si>
    <t>Samuel Beckett</t>
  </si>
  <si>
    <t xml:space="preserve">W. B. Yeats </t>
  </si>
  <si>
    <t>Proză irlandeză</t>
  </si>
  <si>
    <t>Modul opţional din oferta masterală a Facultăţii 1</t>
  </si>
  <si>
    <t>Modul opţional din oferta masterală a Facultăţii 2</t>
  </si>
  <si>
    <t>Modul opţional din oferta masterală a Facultăţii 3</t>
  </si>
  <si>
    <t>Tehnici de redactare şi editare filologică (1)</t>
  </si>
  <si>
    <t>Tehnici de redactare şi editare filologică (2)</t>
  </si>
  <si>
    <t>Sem. 1: Se alege  o disciplină din pachetul: LMX1101</t>
  </si>
  <si>
    <t>Sem. 2: Se alege  o disciplină din pachetul: LMX1201</t>
  </si>
  <si>
    <t>Sem. 3: Se alege  o disciplină din pachetul: LMX2101</t>
  </si>
  <si>
    <t>CURS OPȚIONAL 1 (An I, Semestrul 1) - (LMX1101)</t>
  </si>
  <si>
    <t>CURS OPȚIONAL 2 (An I, Semestrul 2) - (LMX1201)</t>
  </si>
  <si>
    <t>CURS OPȚIONAL 3 (An II, Semestrul 3) - (LMX2101)</t>
  </si>
  <si>
    <t>120 de credite din care:</t>
  </si>
  <si>
    <r>
      <rPr>
        <b/>
        <sz val="10"/>
        <color indexed="8"/>
        <rFont val="Times New Roman"/>
        <family val="1"/>
      </rPr>
      <t>21</t>
    </r>
    <r>
      <rPr>
        <sz val="10"/>
        <color indexed="8"/>
        <rFont val="Times New Roman"/>
        <family val="1"/>
      </rPr>
      <t xml:space="preserve"> credite la disciplinele opţionale;</t>
    </r>
  </si>
  <si>
    <r>
      <rPr>
        <b/>
        <sz val="10"/>
        <color indexed="8"/>
        <rFont val="Times New Roman"/>
        <family val="1"/>
      </rPr>
      <t xml:space="preserve">99  </t>
    </r>
    <r>
      <rPr>
        <sz val="10"/>
        <color indexed="8"/>
        <rFont val="Times New Roman"/>
        <family val="1"/>
      </rPr>
      <t>de credite la disciplinele obligatorii;</t>
    </r>
  </si>
</sst>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charset val="238"/>
      <scheme val="minor"/>
    </font>
    <font>
      <sz val="10"/>
      <color indexed="8"/>
      <name val="Times New Roman"/>
      <family val="1"/>
    </font>
    <font>
      <b/>
      <sz val="10"/>
      <color indexed="8"/>
      <name val="Times New Roman"/>
      <family val="1"/>
    </font>
    <font>
      <b/>
      <sz val="11"/>
      <color indexed="8"/>
      <name val="Times New Roman"/>
      <family val="1"/>
    </font>
    <font>
      <sz val="10"/>
      <color indexed="10"/>
      <name val="Times New Roman"/>
      <family val="1"/>
    </font>
    <font>
      <sz val="8"/>
      <name val="Calibri"/>
      <family val="2"/>
      <charset val="238"/>
    </font>
    <font>
      <sz val="10"/>
      <color theme="0"/>
      <name val="Times New Roman"/>
      <family val="1"/>
    </font>
    <font>
      <b/>
      <sz val="10"/>
      <color theme="1"/>
      <name val="Times New Roman"/>
      <family val="1"/>
    </font>
    <font>
      <sz val="10"/>
      <color theme="1"/>
      <name val="Times New Roman"/>
      <family val="1"/>
    </font>
    <font>
      <i/>
      <sz val="10"/>
      <color rgb="FFFF0000"/>
      <name val="Times New Roman"/>
      <family val="1"/>
    </font>
    <font>
      <b/>
      <sz val="10"/>
      <name val="Times New Roman"/>
      <family val="1"/>
    </font>
    <font>
      <sz val="10"/>
      <color rgb="FFFF0000"/>
      <name val="Times New Roman"/>
      <family val="1"/>
    </font>
    <font>
      <i/>
      <sz val="10"/>
      <color indexed="8"/>
      <name val="Times New Roman"/>
      <family val="1"/>
    </font>
    <font>
      <sz val="14"/>
      <color indexed="8"/>
      <name val="Times New Roman"/>
      <family val="1"/>
    </font>
    <font>
      <sz val="14"/>
      <color theme="1"/>
      <name val="Calibri"/>
      <family val="2"/>
      <charset val="238"/>
      <scheme val="minor"/>
    </font>
    <font>
      <sz val="10"/>
      <name val="Times New Roman"/>
      <family val="1"/>
    </font>
    <font>
      <sz val="11"/>
      <color rgb="FFFF0000"/>
      <name val="Calibri"/>
      <family val="2"/>
      <charset val="238"/>
      <scheme val="minor"/>
    </font>
  </fonts>
  <fills count="9">
    <fill>
      <patternFill patternType="none"/>
    </fill>
    <fill>
      <patternFill patternType="gray125"/>
    </fill>
    <fill>
      <patternFill patternType="solid">
        <fgColor indexed="43"/>
        <bgColor indexed="64"/>
      </patternFill>
    </fill>
    <fill>
      <patternFill patternType="solid">
        <fgColor rgb="FFFFFF99"/>
        <bgColor indexed="64"/>
      </patternFill>
    </fill>
    <fill>
      <patternFill patternType="solid">
        <fgColor rgb="FFFF0000"/>
        <bgColor indexed="64"/>
      </patternFill>
    </fill>
    <fill>
      <patternFill patternType="solid">
        <fgColor theme="0"/>
        <bgColor indexed="64"/>
      </patternFill>
    </fill>
    <fill>
      <patternFill patternType="solid">
        <fgColor rgb="FF00B050"/>
        <bgColor indexed="64"/>
      </patternFill>
    </fill>
    <fill>
      <patternFill patternType="solid">
        <fgColor rgb="FFFFFF00"/>
        <bgColor indexed="64"/>
      </patternFill>
    </fill>
    <fill>
      <patternFill patternType="solid">
        <fgColor rgb="FF00B0F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s>
  <cellStyleXfs count="1">
    <xf numFmtId="0" fontId="0" fillId="0" borderId="0"/>
  </cellStyleXfs>
  <cellXfs count="320">
    <xf numFmtId="0" fontId="0" fillId="0" borderId="0" xfId="0"/>
    <xf numFmtId="0" fontId="1" fillId="0" borderId="0" xfId="0" applyFont="1" applyProtection="1">
      <protection locked="0"/>
    </xf>
    <xf numFmtId="0" fontId="1" fillId="0" borderId="0" xfId="0" applyFont="1" applyAlignment="1" applyProtection="1">
      <alignment vertical="center" wrapText="1"/>
      <protection locked="0"/>
    </xf>
    <xf numFmtId="0" fontId="1" fillId="0" borderId="0" xfId="0" applyFont="1" applyAlignment="1" applyProtection="1">
      <alignment horizontal="left" vertical="top" wrapText="1"/>
      <protection locked="0"/>
    </xf>
    <xf numFmtId="0" fontId="1" fillId="0" borderId="2"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2" fillId="0" borderId="2" xfId="0" applyFont="1" applyBorder="1" applyProtection="1">
      <protection locked="0"/>
    </xf>
    <xf numFmtId="0" fontId="1" fillId="0" borderId="1" xfId="0" applyFont="1" applyBorder="1" applyAlignment="1" applyProtection="1">
      <alignment horizontal="center" vertical="center" wrapText="1"/>
      <protection locked="0"/>
    </xf>
    <xf numFmtId="0" fontId="1" fillId="0" borderId="0" xfId="0" applyFont="1" applyAlignment="1" applyProtection="1">
      <alignment vertical="center"/>
      <protection locked="0"/>
    </xf>
    <xf numFmtId="0" fontId="4" fillId="0" borderId="0" xfId="0" applyFont="1" applyProtection="1">
      <protection locked="0"/>
    </xf>
    <xf numFmtId="0" fontId="6" fillId="0" borderId="0" xfId="0" applyFont="1" applyProtection="1">
      <protection locked="0"/>
    </xf>
    <xf numFmtId="0" fontId="1" fillId="3" borderId="1" xfId="0" applyFont="1" applyFill="1" applyBorder="1" applyAlignment="1" applyProtection="1">
      <alignment horizontal="center" vertical="center"/>
      <protection locked="0"/>
    </xf>
    <xf numFmtId="0" fontId="1" fillId="0" borderId="1" xfId="0" applyFont="1" applyBorder="1" applyAlignment="1" applyProtection="1">
      <alignment horizontal="center" vertical="center"/>
    </xf>
    <xf numFmtId="1" fontId="1" fillId="0" borderId="1" xfId="0" applyNumberFormat="1" applyFont="1" applyBorder="1" applyAlignment="1" applyProtection="1">
      <alignment horizontal="center" vertical="center"/>
    </xf>
    <xf numFmtId="0" fontId="2" fillId="0" borderId="1" xfId="0" applyFont="1" applyBorder="1" applyAlignment="1" applyProtection="1">
      <alignment horizontal="center" vertical="center"/>
    </xf>
    <xf numFmtId="1" fontId="2" fillId="0" borderId="1" xfId="0" applyNumberFormat="1" applyFont="1" applyBorder="1" applyAlignment="1" applyProtection="1">
      <alignment horizontal="center" vertical="center"/>
    </xf>
    <xf numFmtId="2" fontId="1" fillId="3" borderId="1" xfId="0" applyNumberFormat="1" applyFont="1" applyFill="1" applyBorder="1" applyAlignment="1" applyProtection="1">
      <alignment horizontal="center" vertical="center"/>
      <protection locked="0"/>
    </xf>
    <xf numFmtId="0" fontId="1" fillId="3" borderId="1" xfId="0" applyFont="1" applyFill="1" applyBorder="1" applyAlignment="1" applyProtection="1">
      <alignment horizontal="center" vertical="center" wrapText="1"/>
      <protection locked="0"/>
    </xf>
    <xf numFmtId="1" fontId="1" fillId="3" borderId="1" xfId="0" applyNumberFormat="1" applyFont="1" applyFill="1" applyBorder="1" applyAlignment="1" applyProtection="1">
      <alignment horizontal="center" vertical="center"/>
      <protection locked="0"/>
    </xf>
    <xf numFmtId="1" fontId="1" fillId="3" borderId="1" xfId="0" applyNumberFormat="1" applyFont="1" applyFill="1" applyBorder="1" applyAlignment="1" applyProtection="1">
      <alignment horizontal="center" vertical="center" wrapText="1"/>
      <protection locked="0"/>
    </xf>
    <xf numFmtId="0" fontId="2" fillId="3" borderId="3" xfId="0" applyFont="1" applyFill="1" applyBorder="1" applyAlignment="1" applyProtection="1">
      <alignment horizontal="center" vertical="center"/>
      <protection locked="0"/>
    </xf>
    <xf numFmtId="0" fontId="1" fillId="3" borderId="1" xfId="0" applyFont="1" applyFill="1" applyBorder="1" applyAlignment="1" applyProtection="1">
      <alignment horizontal="left" vertical="center"/>
      <protection locked="0"/>
    </xf>
    <xf numFmtId="1" fontId="1" fillId="3" borderId="1" xfId="0" applyNumberFormat="1" applyFont="1" applyFill="1" applyBorder="1" applyAlignment="1" applyProtection="1">
      <alignment horizontal="left" vertical="center"/>
      <protection locked="0"/>
    </xf>
    <xf numFmtId="1" fontId="1" fillId="3" borderId="1" xfId="0" applyNumberFormat="1" applyFont="1" applyFill="1" applyBorder="1" applyAlignment="1" applyProtection="1">
      <alignment horizontal="left" vertical="center"/>
      <protection locked="0"/>
    </xf>
    <xf numFmtId="0" fontId="1" fillId="0" borderId="4" xfId="0" applyFont="1" applyBorder="1" applyAlignment="1" applyProtection="1">
      <alignment horizontal="center" vertical="center" wrapText="1"/>
      <protection locked="0"/>
    </xf>
    <xf numFmtId="0" fontId="1" fillId="0" borderId="0" xfId="0" applyFont="1" applyBorder="1" applyAlignment="1" applyProtection="1">
      <protection locked="0"/>
    </xf>
    <xf numFmtId="0" fontId="2" fillId="0" borderId="4" xfId="0" applyFont="1" applyBorder="1" applyProtection="1">
      <protection locked="0"/>
    </xf>
    <xf numFmtId="0" fontId="1" fillId="0" borderId="4" xfId="0" applyNumberFormat="1" applyFont="1" applyBorder="1" applyAlignment="1" applyProtection="1">
      <alignment horizontal="center" vertical="center" wrapText="1"/>
      <protection locked="0"/>
    </xf>
    <xf numFmtId="0" fontId="7" fillId="0" borderId="1" xfId="0" applyFont="1" applyBorder="1" applyAlignment="1" applyProtection="1">
      <alignment horizontal="center" vertical="center" wrapText="1"/>
    </xf>
    <xf numFmtId="1" fontId="7" fillId="0" borderId="1" xfId="0" applyNumberFormat="1" applyFont="1" applyBorder="1" applyAlignment="1">
      <alignment horizontal="center" vertical="center"/>
    </xf>
    <xf numFmtId="0" fontId="7" fillId="0" borderId="1" xfId="0" applyFont="1" applyBorder="1" applyAlignment="1">
      <alignment horizontal="center" vertical="center"/>
    </xf>
    <xf numFmtId="0" fontId="7" fillId="3" borderId="3" xfId="0" applyFont="1" applyFill="1" applyBorder="1" applyAlignment="1" applyProtection="1">
      <alignment horizontal="center" vertical="center"/>
      <protection locked="0"/>
    </xf>
    <xf numFmtId="0" fontId="1" fillId="3" borderId="1" xfId="0" applyFont="1" applyFill="1" applyBorder="1" applyAlignment="1" applyProtection="1">
      <alignment horizontal="left" vertical="center"/>
      <protection locked="0"/>
    </xf>
    <xf numFmtId="49" fontId="1" fillId="3" borderId="1" xfId="0" applyNumberFormat="1" applyFont="1" applyFill="1" applyBorder="1" applyAlignment="1" applyProtection="1">
      <alignment horizontal="center" vertical="center" wrapText="1"/>
      <protection locked="0"/>
    </xf>
    <xf numFmtId="0" fontId="1" fillId="0" borderId="0" xfId="0" applyFont="1" applyProtection="1">
      <protection locked="0"/>
    </xf>
    <xf numFmtId="0" fontId="2" fillId="0" borderId="1" xfId="0" applyFont="1" applyBorder="1" applyAlignment="1" applyProtection="1">
      <alignment horizontal="center" vertical="center" wrapText="1"/>
      <protection locked="0"/>
    </xf>
    <xf numFmtId="1" fontId="1" fillId="5" borderId="1" xfId="0" applyNumberFormat="1" applyFont="1" applyFill="1" applyBorder="1" applyAlignment="1" applyProtection="1">
      <alignment horizontal="left" vertical="center"/>
      <protection locked="0"/>
    </xf>
    <xf numFmtId="1" fontId="1" fillId="5" borderId="1" xfId="0" applyNumberFormat="1" applyFont="1" applyFill="1" applyBorder="1" applyAlignment="1" applyProtection="1">
      <alignment horizontal="center" vertical="center"/>
      <protection locked="0"/>
    </xf>
    <xf numFmtId="1" fontId="1" fillId="5" borderId="1" xfId="0" applyNumberFormat="1" applyFont="1" applyFill="1" applyBorder="1" applyAlignment="1" applyProtection="1">
      <alignment horizontal="center" vertical="center"/>
    </xf>
    <xf numFmtId="1" fontId="1" fillId="5" borderId="1" xfId="0" applyNumberFormat="1" applyFont="1" applyFill="1" applyBorder="1" applyAlignment="1" applyProtection="1">
      <alignment horizontal="center" vertical="center" wrapText="1"/>
      <protection locked="0"/>
    </xf>
    <xf numFmtId="0" fontId="8" fillId="0" borderId="1" xfId="0" applyFont="1" applyBorder="1" applyAlignment="1">
      <alignment horizontal="center" vertical="center"/>
    </xf>
    <xf numFmtId="1" fontId="2" fillId="5" borderId="1" xfId="0" applyNumberFormat="1" applyFont="1" applyFill="1" applyBorder="1" applyAlignment="1" applyProtection="1">
      <alignment horizontal="center" vertical="center"/>
    </xf>
    <xf numFmtId="1" fontId="10" fillId="5" borderId="1" xfId="0" applyNumberFormat="1" applyFont="1" applyFill="1" applyBorder="1" applyAlignment="1" applyProtection="1">
      <alignment horizontal="center" vertical="center"/>
    </xf>
    <xf numFmtId="0" fontId="2" fillId="5" borderId="3" xfId="0" applyFont="1" applyFill="1" applyBorder="1" applyAlignment="1" applyProtection="1">
      <alignment horizontal="center" vertical="center"/>
      <protection locked="0"/>
    </xf>
    <xf numFmtId="0" fontId="11" fillId="0" borderId="0" xfId="0" applyFont="1" applyProtection="1">
      <protection locked="0"/>
    </xf>
    <xf numFmtId="0" fontId="1" fillId="3" borderId="1" xfId="0" applyFont="1" applyFill="1" applyBorder="1" applyAlignment="1" applyProtection="1">
      <alignment horizontal="left" vertical="center"/>
      <protection locked="0"/>
    </xf>
    <xf numFmtId="1" fontId="8" fillId="0" borderId="1" xfId="0" applyNumberFormat="1" applyFont="1" applyBorder="1" applyAlignment="1" applyProtection="1">
      <alignment horizontal="center" vertical="center"/>
    </xf>
    <xf numFmtId="1" fontId="7" fillId="0" borderId="1" xfId="0" applyNumberFormat="1" applyFont="1" applyBorder="1" applyAlignment="1" applyProtection="1">
      <alignment horizontal="center" vertical="center"/>
    </xf>
    <xf numFmtId="0" fontId="1" fillId="0" borderId="1" xfId="0" applyFont="1" applyBorder="1" applyAlignment="1" applyProtection="1">
      <alignment horizontal="center"/>
    </xf>
    <xf numFmtId="1" fontId="1" fillId="5" borderId="1" xfId="0" applyNumberFormat="1" applyFont="1" applyFill="1" applyBorder="1" applyAlignment="1" applyProtection="1">
      <alignment horizontal="left" vertical="center"/>
      <protection locked="0"/>
    </xf>
    <xf numFmtId="0" fontId="1" fillId="0" borderId="1" xfId="0" applyFont="1" applyBorder="1" applyAlignment="1" applyProtection="1">
      <alignment horizontal="center" vertical="center"/>
    </xf>
    <xf numFmtId="0" fontId="15" fillId="2" borderId="1" xfId="0" applyFont="1" applyFill="1" applyBorder="1" applyAlignment="1" applyProtection="1">
      <alignment horizontal="center" vertical="center"/>
      <protection locked="0"/>
    </xf>
    <xf numFmtId="0" fontId="1" fillId="0" borderId="0" xfId="0" applyFont="1" applyProtection="1">
      <protection locked="0"/>
    </xf>
    <xf numFmtId="0" fontId="1" fillId="7" borderId="0" xfId="0" applyFont="1" applyFill="1" applyBorder="1" applyAlignment="1" applyProtection="1">
      <alignment vertical="center" wrapText="1"/>
      <protection locked="0"/>
    </xf>
    <xf numFmtId="0" fontId="2" fillId="0" borderId="1" xfId="0" applyFont="1" applyBorder="1" applyAlignment="1" applyProtection="1">
      <alignment horizontal="center" vertical="center" wrapText="1"/>
    </xf>
    <xf numFmtId="0" fontId="1" fillId="3" borderId="1" xfId="0" applyFont="1" applyFill="1" applyBorder="1" applyAlignment="1" applyProtection="1">
      <alignment horizontal="center" vertical="center"/>
      <protection locked="0"/>
    </xf>
    <xf numFmtId="1" fontId="1" fillId="0" borderId="1" xfId="0" applyNumberFormat="1" applyFont="1" applyBorder="1" applyAlignment="1" applyProtection="1">
      <alignment horizontal="center" vertical="center"/>
    </xf>
    <xf numFmtId="1" fontId="1" fillId="3" borderId="1" xfId="0" applyNumberFormat="1" applyFont="1" applyFill="1" applyBorder="1" applyAlignment="1" applyProtection="1">
      <alignment horizontal="center" vertical="center"/>
      <protection locked="0"/>
    </xf>
    <xf numFmtId="1" fontId="1" fillId="3" borderId="1" xfId="0" applyNumberFormat="1" applyFont="1" applyFill="1" applyBorder="1" applyAlignment="1" applyProtection="1">
      <alignment horizontal="center" vertical="center" wrapText="1"/>
      <protection locked="0"/>
    </xf>
    <xf numFmtId="1" fontId="1" fillId="3" borderId="1" xfId="0" applyNumberFormat="1" applyFont="1" applyFill="1" applyBorder="1" applyAlignment="1" applyProtection="1">
      <alignment horizontal="left" vertical="center"/>
      <protection locked="0"/>
    </xf>
    <xf numFmtId="0" fontId="1" fillId="3" borderId="1" xfId="0" applyFont="1" applyFill="1" applyBorder="1" applyAlignment="1" applyProtection="1">
      <alignment horizontal="center" vertical="center"/>
      <protection locked="0"/>
    </xf>
    <xf numFmtId="1" fontId="1" fillId="0" borderId="1" xfId="0" applyNumberFormat="1" applyFont="1" applyBorder="1" applyAlignment="1" applyProtection="1">
      <alignment horizontal="center" vertical="center"/>
    </xf>
    <xf numFmtId="1" fontId="1" fillId="3" borderId="1" xfId="0" applyNumberFormat="1" applyFont="1" applyFill="1" applyBorder="1" applyAlignment="1" applyProtection="1">
      <alignment horizontal="center" vertical="center"/>
      <protection locked="0"/>
    </xf>
    <xf numFmtId="1" fontId="1" fillId="3" borderId="1" xfId="0" applyNumberFormat="1" applyFont="1" applyFill="1" applyBorder="1" applyAlignment="1" applyProtection="1">
      <alignment horizontal="center" vertical="center" wrapText="1"/>
      <protection locked="0"/>
    </xf>
    <xf numFmtId="1" fontId="1" fillId="3" borderId="1" xfId="0" applyNumberFormat="1" applyFont="1" applyFill="1" applyBorder="1" applyAlignment="1" applyProtection="1">
      <alignment horizontal="left" vertical="center"/>
      <protection locked="0"/>
    </xf>
    <xf numFmtId="0" fontId="1" fillId="0" borderId="0" xfId="0" applyFont="1" applyProtection="1">
      <protection locked="0"/>
    </xf>
    <xf numFmtId="0" fontId="1" fillId="3" borderId="1" xfId="0" applyFont="1" applyFill="1" applyBorder="1" applyAlignment="1" applyProtection="1">
      <alignment horizontal="center" vertical="center"/>
      <protection locked="0"/>
    </xf>
    <xf numFmtId="1" fontId="1" fillId="0" borderId="1" xfId="0" applyNumberFormat="1" applyFont="1" applyBorder="1" applyAlignment="1" applyProtection="1">
      <alignment horizontal="center" vertical="center"/>
    </xf>
    <xf numFmtId="1" fontId="1" fillId="3" borderId="1" xfId="0" applyNumberFormat="1" applyFont="1" applyFill="1" applyBorder="1" applyAlignment="1" applyProtection="1">
      <alignment horizontal="center" vertical="center"/>
      <protection locked="0"/>
    </xf>
    <xf numFmtId="1" fontId="1" fillId="3" borderId="1" xfId="0" applyNumberFormat="1" applyFont="1" applyFill="1" applyBorder="1" applyAlignment="1" applyProtection="1">
      <alignment horizontal="center" vertical="center" wrapText="1"/>
      <protection locked="0"/>
    </xf>
    <xf numFmtId="1" fontId="1" fillId="3" borderId="1" xfId="0" applyNumberFormat="1" applyFont="1" applyFill="1" applyBorder="1" applyAlignment="1" applyProtection="1">
      <alignment horizontal="left" vertical="center"/>
      <protection locked="0"/>
    </xf>
    <xf numFmtId="0" fontId="1" fillId="3" borderId="1" xfId="0" applyFont="1" applyFill="1" applyBorder="1" applyAlignment="1" applyProtection="1">
      <alignment horizontal="center" vertical="center"/>
      <protection locked="0"/>
    </xf>
    <xf numFmtId="1" fontId="1" fillId="0" borderId="1" xfId="0" applyNumberFormat="1" applyFont="1" applyBorder="1" applyAlignment="1" applyProtection="1">
      <alignment horizontal="center" vertical="center"/>
    </xf>
    <xf numFmtId="1" fontId="1" fillId="3" borderId="1" xfId="0" applyNumberFormat="1" applyFont="1" applyFill="1" applyBorder="1" applyAlignment="1" applyProtection="1">
      <alignment horizontal="center" vertical="center"/>
      <protection locked="0"/>
    </xf>
    <xf numFmtId="1" fontId="1" fillId="3" borderId="1" xfId="0" applyNumberFormat="1" applyFont="1" applyFill="1" applyBorder="1" applyAlignment="1" applyProtection="1">
      <alignment horizontal="center" vertical="center" wrapText="1"/>
      <protection locked="0"/>
    </xf>
    <xf numFmtId="1" fontId="1" fillId="3" borderId="1" xfId="0" applyNumberFormat="1" applyFont="1" applyFill="1" applyBorder="1" applyAlignment="1" applyProtection="1">
      <alignment horizontal="left" vertical="center"/>
      <protection locked="0"/>
    </xf>
    <xf numFmtId="1" fontId="1" fillId="3" borderId="2" xfId="0" applyNumberFormat="1" applyFont="1" applyFill="1" applyBorder="1" applyAlignment="1" applyProtection="1">
      <alignment horizontal="left" vertical="center"/>
      <protection locked="0"/>
    </xf>
    <xf numFmtId="1" fontId="1" fillId="3" borderId="5" xfId="0" applyNumberFormat="1" applyFont="1" applyFill="1" applyBorder="1" applyAlignment="1" applyProtection="1">
      <alignment horizontal="left" vertical="center"/>
      <protection locked="0"/>
    </xf>
    <xf numFmtId="1" fontId="1" fillId="3" borderId="6" xfId="0" applyNumberFormat="1" applyFont="1" applyFill="1" applyBorder="1" applyAlignment="1" applyProtection="1">
      <alignment horizontal="left" vertical="center"/>
      <protection locked="0"/>
    </xf>
    <xf numFmtId="0" fontId="1" fillId="0" borderId="0" xfId="0" applyFont="1" applyProtection="1">
      <protection locked="0"/>
    </xf>
    <xf numFmtId="0" fontId="1" fillId="3" borderId="1" xfId="0" applyFont="1" applyFill="1" applyBorder="1" applyAlignment="1" applyProtection="1">
      <alignment horizontal="center" vertical="center"/>
      <protection locked="0"/>
    </xf>
    <xf numFmtId="1" fontId="1" fillId="0" borderId="1" xfId="0" applyNumberFormat="1" applyFont="1" applyBorder="1" applyAlignment="1" applyProtection="1">
      <alignment horizontal="center" vertical="center"/>
    </xf>
    <xf numFmtId="1" fontId="1" fillId="3" borderId="1" xfId="0" applyNumberFormat="1" applyFont="1" applyFill="1" applyBorder="1" applyAlignment="1" applyProtection="1">
      <alignment horizontal="center" vertical="center"/>
      <protection locked="0"/>
    </xf>
    <xf numFmtId="1" fontId="1" fillId="3" borderId="1" xfId="0" applyNumberFormat="1" applyFont="1" applyFill="1" applyBorder="1" applyAlignment="1" applyProtection="1">
      <alignment horizontal="center" vertical="center" wrapText="1"/>
      <protection locked="0"/>
    </xf>
    <xf numFmtId="1" fontId="1" fillId="3" borderId="1" xfId="0" applyNumberFormat="1" applyFont="1" applyFill="1" applyBorder="1" applyAlignment="1" applyProtection="1">
      <alignment horizontal="left" vertical="center"/>
      <protection locked="0"/>
    </xf>
    <xf numFmtId="1" fontId="1" fillId="3" borderId="2" xfId="0" applyNumberFormat="1" applyFont="1" applyFill="1" applyBorder="1" applyAlignment="1" applyProtection="1">
      <alignment horizontal="left" vertical="center"/>
      <protection locked="0"/>
    </xf>
    <xf numFmtId="1" fontId="1" fillId="3" borderId="5" xfId="0" applyNumberFormat="1" applyFont="1" applyFill="1" applyBorder="1" applyAlignment="1" applyProtection="1">
      <alignment horizontal="left" vertical="center" wrapText="1"/>
      <protection locked="0"/>
    </xf>
    <xf numFmtId="1" fontId="1" fillId="3" borderId="6" xfId="0" applyNumberFormat="1" applyFont="1" applyFill="1" applyBorder="1" applyAlignment="1" applyProtection="1">
      <alignment horizontal="left" vertical="center" wrapText="1"/>
      <protection locked="0"/>
    </xf>
    <xf numFmtId="0" fontId="1" fillId="3" borderId="1" xfId="0" applyFont="1" applyFill="1" applyBorder="1" applyAlignment="1" applyProtection="1">
      <alignment horizontal="center" vertical="center"/>
      <protection locked="0"/>
    </xf>
    <xf numFmtId="1" fontId="1" fillId="0" borderId="1" xfId="0" applyNumberFormat="1" applyFont="1" applyBorder="1" applyAlignment="1" applyProtection="1">
      <alignment horizontal="center" vertical="center"/>
    </xf>
    <xf numFmtId="1" fontId="1" fillId="3" borderId="1" xfId="0" applyNumberFormat="1" applyFont="1" applyFill="1" applyBorder="1" applyAlignment="1" applyProtection="1">
      <alignment horizontal="center" vertical="center"/>
      <protection locked="0"/>
    </xf>
    <xf numFmtId="1" fontId="1" fillId="3" borderId="1" xfId="0" applyNumberFormat="1" applyFont="1" applyFill="1" applyBorder="1" applyAlignment="1" applyProtection="1">
      <alignment horizontal="center" vertical="center" wrapText="1"/>
      <protection locked="0"/>
    </xf>
    <xf numFmtId="1" fontId="1" fillId="3" borderId="1" xfId="0" applyNumberFormat="1" applyFont="1" applyFill="1" applyBorder="1" applyAlignment="1" applyProtection="1">
      <alignment horizontal="left" vertical="center"/>
      <protection locked="0"/>
    </xf>
    <xf numFmtId="1" fontId="1" fillId="3" borderId="2" xfId="0" applyNumberFormat="1" applyFont="1" applyFill="1" applyBorder="1" applyAlignment="1" applyProtection="1">
      <alignment horizontal="left" vertical="center"/>
      <protection locked="0"/>
    </xf>
    <xf numFmtId="1" fontId="1" fillId="3" borderId="5" xfId="0" applyNumberFormat="1" applyFont="1" applyFill="1" applyBorder="1" applyAlignment="1" applyProtection="1">
      <alignment horizontal="left" vertical="center"/>
      <protection locked="0"/>
    </xf>
    <xf numFmtId="1" fontId="1" fillId="3" borderId="6" xfId="0" applyNumberFormat="1" applyFont="1" applyFill="1" applyBorder="1" applyAlignment="1" applyProtection="1">
      <alignment horizontal="left" vertical="center"/>
      <protection locked="0"/>
    </xf>
    <xf numFmtId="0" fontId="1" fillId="3" borderId="1" xfId="0" applyFont="1" applyFill="1" applyBorder="1" applyAlignment="1" applyProtection="1">
      <alignment horizontal="center" vertical="center"/>
      <protection locked="0"/>
    </xf>
    <xf numFmtId="1" fontId="1" fillId="0" borderId="1" xfId="0" applyNumberFormat="1" applyFont="1" applyBorder="1" applyAlignment="1" applyProtection="1">
      <alignment horizontal="center" vertical="center"/>
    </xf>
    <xf numFmtId="1" fontId="1" fillId="3" borderId="1" xfId="0" applyNumberFormat="1" applyFont="1" applyFill="1" applyBorder="1" applyAlignment="1" applyProtection="1">
      <alignment horizontal="center" vertical="center"/>
      <protection locked="0"/>
    </xf>
    <xf numFmtId="1" fontId="1" fillId="3" borderId="1" xfId="0" applyNumberFormat="1" applyFont="1" applyFill="1" applyBorder="1" applyAlignment="1" applyProtection="1">
      <alignment horizontal="center" vertical="center" wrapText="1"/>
      <protection locked="0"/>
    </xf>
    <xf numFmtId="1" fontId="1" fillId="3" borderId="1" xfId="0" applyNumberFormat="1" applyFont="1" applyFill="1" applyBorder="1" applyAlignment="1" applyProtection="1">
      <alignment horizontal="left" vertical="center"/>
      <protection locked="0"/>
    </xf>
    <xf numFmtId="0" fontId="1" fillId="3" borderId="1" xfId="0" applyFont="1" applyFill="1" applyBorder="1" applyAlignment="1" applyProtection="1">
      <alignment horizontal="center" vertical="center"/>
      <protection locked="0"/>
    </xf>
    <xf numFmtId="1" fontId="1" fillId="0" borderId="1" xfId="0" applyNumberFormat="1" applyFont="1" applyBorder="1" applyAlignment="1" applyProtection="1">
      <alignment horizontal="center" vertical="center"/>
    </xf>
    <xf numFmtId="1" fontId="1" fillId="3" borderId="1" xfId="0" applyNumberFormat="1" applyFont="1" applyFill="1" applyBorder="1" applyAlignment="1" applyProtection="1">
      <alignment horizontal="center" vertical="center"/>
      <protection locked="0"/>
    </xf>
    <xf numFmtId="1" fontId="1" fillId="3" borderId="1" xfId="0" applyNumberFormat="1" applyFont="1" applyFill="1" applyBorder="1" applyAlignment="1" applyProtection="1">
      <alignment horizontal="center" vertical="center" wrapText="1"/>
      <protection locked="0"/>
    </xf>
    <xf numFmtId="1" fontId="1" fillId="3" borderId="1" xfId="0" applyNumberFormat="1" applyFont="1" applyFill="1" applyBorder="1" applyAlignment="1" applyProtection="1">
      <alignment horizontal="left" vertical="center"/>
      <protection locked="0"/>
    </xf>
    <xf numFmtId="1" fontId="1" fillId="3" borderId="2" xfId="0" applyNumberFormat="1" applyFont="1" applyFill="1" applyBorder="1" applyAlignment="1" applyProtection="1">
      <alignment horizontal="left" vertical="center"/>
      <protection locked="0"/>
    </xf>
    <xf numFmtId="1" fontId="1" fillId="3" borderId="5" xfId="0" applyNumberFormat="1" applyFont="1" applyFill="1" applyBorder="1" applyAlignment="1" applyProtection="1">
      <alignment horizontal="left" vertical="center" wrapText="1"/>
      <protection locked="0"/>
    </xf>
    <xf numFmtId="1" fontId="1" fillId="3" borderId="6" xfId="0" applyNumberFormat="1" applyFont="1" applyFill="1" applyBorder="1" applyAlignment="1" applyProtection="1">
      <alignment horizontal="left" vertical="center" wrapText="1"/>
      <protection locked="0"/>
    </xf>
    <xf numFmtId="0" fontId="1" fillId="0" borderId="0" xfId="0" applyFont="1" applyProtection="1">
      <protection locked="0"/>
    </xf>
    <xf numFmtId="0" fontId="2" fillId="0" borderId="0" xfId="0" applyFont="1" applyBorder="1" applyAlignment="1" applyProtection="1">
      <alignment horizontal="left" vertical="center" wrapText="1"/>
      <protection locked="0"/>
    </xf>
    <xf numFmtId="1" fontId="2" fillId="0" borderId="0" xfId="0" applyNumberFormat="1" applyFont="1" applyBorder="1" applyAlignment="1" applyProtection="1">
      <alignment horizontal="center" vertical="center"/>
      <protection locked="0"/>
    </xf>
    <xf numFmtId="0" fontId="1" fillId="0" borderId="0" xfId="0" applyFont="1" applyBorder="1" applyAlignment="1" applyProtection="1">
      <alignment horizontal="center" vertical="center"/>
      <protection locked="0"/>
    </xf>
    <xf numFmtId="0" fontId="1" fillId="0" borderId="0" xfId="0" applyFont="1" applyProtection="1">
      <protection locked="0"/>
    </xf>
    <xf numFmtId="0" fontId="16" fillId="0" borderId="0" xfId="0" applyFont="1"/>
    <xf numFmtId="1" fontId="1" fillId="3" borderId="2" xfId="0" applyNumberFormat="1" applyFont="1" applyFill="1" applyBorder="1" applyAlignment="1" applyProtection="1">
      <alignment horizontal="left" vertical="center"/>
      <protection locked="0"/>
    </xf>
    <xf numFmtId="1" fontId="1" fillId="3" borderId="5" xfId="0" applyNumberFormat="1" applyFont="1" applyFill="1" applyBorder="1" applyAlignment="1" applyProtection="1">
      <alignment horizontal="left" vertical="center"/>
      <protection locked="0"/>
    </xf>
    <xf numFmtId="1" fontId="1" fillId="3" borderId="6" xfId="0" applyNumberFormat="1" applyFont="1" applyFill="1" applyBorder="1" applyAlignment="1" applyProtection="1">
      <alignment horizontal="left" vertical="center"/>
      <protection locked="0"/>
    </xf>
    <xf numFmtId="0" fontId="1" fillId="0" borderId="14" xfId="0" applyFont="1" applyBorder="1" applyProtection="1">
      <protection locked="0"/>
    </xf>
    <xf numFmtId="0" fontId="1" fillId="0" borderId="0" xfId="0" applyFont="1" applyProtection="1">
      <protection locked="0"/>
    </xf>
    <xf numFmtId="0" fontId="1" fillId="0" borderId="14" xfId="0" applyFont="1" applyBorder="1" applyAlignment="1" applyProtection="1">
      <alignment wrapText="1"/>
    </xf>
    <xf numFmtId="0" fontId="1" fillId="0" borderId="0" xfId="0" applyFont="1" applyBorder="1" applyAlignment="1" applyProtection="1">
      <alignment wrapText="1"/>
    </xf>
    <xf numFmtId="0" fontId="1" fillId="7" borderId="14" xfId="0" applyFont="1" applyFill="1" applyBorder="1" applyAlignment="1" applyProtection="1">
      <alignment vertical="center" wrapText="1"/>
      <protection locked="0"/>
    </xf>
    <xf numFmtId="0" fontId="1" fillId="7" borderId="0" xfId="0" applyFont="1" applyFill="1" applyBorder="1" applyAlignment="1" applyProtection="1">
      <alignment vertical="center" wrapText="1"/>
      <protection locked="0"/>
    </xf>
    <xf numFmtId="0" fontId="1" fillId="7" borderId="14" xfId="0" applyFont="1" applyFill="1" applyBorder="1" applyAlignment="1" applyProtection="1">
      <alignment vertical="top" wrapText="1"/>
      <protection locked="0"/>
    </xf>
    <xf numFmtId="0" fontId="1" fillId="7" borderId="0" xfId="0" applyFont="1" applyFill="1" applyBorder="1" applyAlignment="1" applyProtection="1">
      <alignment vertical="top" wrapText="1"/>
      <protection locked="0"/>
    </xf>
    <xf numFmtId="0" fontId="1" fillId="7" borderId="15" xfId="0" applyFont="1" applyFill="1" applyBorder="1" applyAlignment="1" applyProtection="1">
      <alignment vertical="top" wrapText="1"/>
      <protection locked="0"/>
    </xf>
    <xf numFmtId="0" fontId="1" fillId="0" borderId="0" xfId="0" applyFont="1" applyFill="1" applyAlignment="1" applyProtection="1">
      <alignment vertical="center"/>
      <protection locked="0"/>
    </xf>
    <xf numFmtId="0" fontId="0" fillId="0" borderId="0" xfId="0" applyFill="1" applyAlignment="1">
      <alignment vertical="center"/>
    </xf>
    <xf numFmtId="0" fontId="7" fillId="0" borderId="2" xfId="0" applyFont="1" applyBorder="1" applyAlignment="1" applyProtection="1">
      <alignment horizontal="center" vertical="center" wrapText="1"/>
    </xf>
    <xf numFmtId="0" fontId="7" fillId="0" borderId="5" xfId="0" applyFont="1" applyBorder="1" applyAlignment="1" applyProtection="1">
      <alignment horizontal="center" vertical="center" wrapText="1"/>
    </xf>
    <xf numFmtId="0" fontId="7" fillId="0" borderId="6" xfId="0" applyFont="1" applyBorder="1" applyAlignment="1" applyProtection="1">
      <alignment horizontal="center" vertical="center" wrapText="1"/>
    </xf>
    <xf numFmtId="0" fontId="2" fillId="0" borderId="1" xfId="0" applyFont="1" applyBorder="1" applyAlignment="1" applyProtection="1">
      <alignment horizontal="center" vertical="center" wrapText="1"/>
    </xf>
    <xf numFmtId="0" fontId="2" fillId="0" borderId="2" xfId="0" applyFont="1" applyBorder="1" applyAlignment="1" applyProtection="1">
      <alignment horizontal="center" vertical="center"/>
    </xf>
    <xf numFmtId="0" fontId="2" fillId="0" borderId="6" xfId="0" applyFont="1" applyBorder="1" applyAlignment="1" applyProtection="1">
      <alignment horizontal="center" vertical="center"/>
    </xf>
    <xf numFmtId="9" fontId="7" fillId="0" borderId="2" xfId="0" applyNumberFormat="1" applyFont="1" applyBorder="1" applyAlignment="1" applyProtection="1">
      <alignment horizontal="center" vertical="center"/>
    </xf>
    <xf numFmtId="9" fontId="7" fillId="0" borderId="6" xfId="0" applyNumberFormat="1" applyFont="1" applyBorder="1" applyAlignment="1" applyProtection="1">
      <alignment horizontal="center" vertical="center"/>
    </xf>
    <xf numFmtId="0" fontId="7" fillId="0" borderId="2" xfId="0" applyFont="1" applyBorder="1" applyAlignment="1" applyProtection="1">
      <alignment horizontal="center" vertical="center"/>
    </xf>
    <xf numFmtId="0" fontId="7" fillId="0" borderId="6" xfId="0" applyFont="1" applyBorder="1" applyAlignment="1" applyProtection="1">
      <alignment horizontal="center" vertical="center"/>
    </xf>
    <xf numFmtId="0" fontId="1" fillId="0" borderId="1" xfId="0" applyFont="1"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6" xfId="0" applyFont="1" applyBorder="1" applyAlignment="1" applyProtection="1">
      <alignment horizontal="center" vertical="center"/>
    </xf>
    <xf numFmtId="0" fontId="1" fillId="3" borderId="2" xfId="0" applyFont="1" applyFill="1" applyBorder="1" applyAlignment="1" applyProtection="1">
      <alignment horizontal="left" vertical="center"/>
      <protection locked="0"/>
    </xf>
    <xf numFmtId="0" fontId="1" fillId="3" borderId="5" xfId="0" applyFont="1" applyFill="1" applyBorder="1" applyAlignment="1" applyProtection="1">
      <alignment horizontal="left" vertical="center"/>
      <protection locked="0"/>
    </xf>
    <xf numFmtId="0" fontId="1" fillId="3" borderId="6" xfId="0" applyFont="1" applyFill="1" applyBorder="1" applyAlignment="1" applyProtection="1">
      <alignment horizontal="left" vertical="center"/>
      <protection locked="0"/>
    </xf>
    <xf numFmtId="0" fontId="1" fillId="0" borderId="2" xfId="0" applyFont="1" applyFill="1" applyBorder="1" applyAlignment="1" applyProtection="1">
      <alignment horizontal="center"/>
    </xf>
    <xf numFmtId="0" fontId="1" fillId="0" borderId="6" xfId="0" applyFont="1" applyFill="1" applyBorder="1" applyAlignment="1" applyProtection="1">
      <alignment horizontal="center"/>
    </xf>
    <xf numFmtId="9" fontId="8" fillId="0" borderId="2" xfId="0" applyNumberFormat="1" applyFont="1" applyBorder="1" applyAlignment="1" applyProtection="1">
      <alignment horizontal="center"/>
    </xf>
    <xf numFmtId="9" fontId="8" fillId="0" borderId="6" xfId="0" applyNumberFormat="1" applyFont="1" applyBorder="1" applyAlignment="1" applyProtection="1">
      <alignment horizontal="center"/>
    </xf>
    <xf numFmtId="0" fontId="8" fillId="0" borderId="2" xfId="0" applyFont="1" applyBorder="1" applyAlignment="1" applyProtection="1">
      <alignment horizontal="center" vertical="center"/>
    </xf>
    <xf numFmtId="0" fontId="8" fillId="0" borderId="6" xfId="0" applyFont="1" applyBorder="1" applyAlignment="1" applyProtection="1">
      <alignment horizontal="center" vertical="center"/>
    </xf>
    <xf numFmtId="0" fontId="1" fillId="4" borderId="14" xfId="0" applyFont="1" applyFill="1" applyBorder="1" applyAlignment="1" applyProtection="1">
      <alignment wrapText="1"/>
    </xf>
    <xf numFmtId="0" fontId="1" fillId="4" borderId="0" xfId="0" applyFont="1" applyFill="1" applyBorder="1" applyAlignment="1" applyProtection="1">
      <alignment wrapText="1"/>
    </xf>
    <xf numFmtId="0" fontId="1" fillId="0" borderId="0" xfId="0" applyFont="1" applyAlignment="1" applyProtection="1">
      <alignment wrapText="1"/>
    </xf>
    <xf numFmtId="0" fontId="2" fillId="8" borderId="0" xfId="0" applyFont="1" applyFill="1" applyAlignment="1" applyProtection="1">
      <alignment horizontal="left" vertical="top" wrapText="1"/>
      <protection locked="0"/>
    </xf>
    <xf numFmtId="0" fontId="13" fillId="6" borderId="0" xfId="0" applyFont="1" applyFill="1" applyAlignment="1" applyProtection="1">
      <alignment vertical="center" wrapText="1"/>
      <protection locked="0"/>
    </xf>
    <xf numFmtId="0" fontId="14" fillId="6" borderId="0" xfId="0" applyFont="1" applyFill="1" applyAlignment="1">
      <alignment vertical="center" wrapText="1"/>
    </xf>
    <xf numFmtId="0" fontId="14" fillId="0" borderId="0" xfId="0" applyFont="1" applyAlignment="1"/>
    <xf numFmtId="0" fontId="13" fillId="8" borderId="0" xfId="0" applyFont="1" applyFill="1" applyAlignment="1" applyProtection="1">
      <alignment wrapText="1"/>
      <protection locked="0"/>
    </xf>
    <xf numFmtId="0" fontId="0" fillId="8" borderId="0" xfId="0" applyFill="1" applyAlignment="1">
      <alignment wrapText="1"/>
    </xf>
    <xf numFmtId="0" fontId="0" fillId="0" borderId="0" xfId="0" applyAlignment="1">
      <alignment wrapText="1"/>
    </xf>
    <xf numFmtId="1" fontId="1" fillId="0" borderId="1" xfId="0" applyNumberFormat="1" applyFont="1" applyBorder="1" applyAlignment="1" applyProtection="1">
      <alignment horizontal="center" vertical="center" wrapText="1"/>
    </xf>
    <xf numFmtId="1" fontId="1" fillId="0" borderId="2" xfId="0" applyNumberFormat="1" applyFont="1" applyFill="1" applyBorder="1" applyAlignment="1" applyProtection="1">
      <alignment horizontal="center" vertical="center"/>
      <protection locked="0"/>
    </xf>
    <xf numFmtId="0" fontId="1" fillId="0" borderId="6" xfId="0" applyFont="1" applyFill="1" applyBorder="1" applyAlignment="1" applyProtection="1">
      <alignment horizontal="center" vertical="center"/>
      <protection locked="0"/>
    </xf>
    <xf numFmtId="1" fontId="1" fillId="0" borderId="2" xfId="0" applyNumberFormat="1" applyFont="1" applyFill="1" applyBorder="1" applyAlignment="1" applyProtection="1">
      <alignment horizontal="center"/>
    </xf>
    <xf numFmtId="0" fontId="15" fillId="2" borderId="2" xfId="0" applyFont="1" applyFill="1" applyBorder="1" applyAlignment="1" applyProtection="1">
      <alignment horizontal="center" vertical="center"/>
      <protection locked="0"/>
    </xf>
    <xf numFmtId="0" fontId="15" fillId="2" borderId="6" xfId="0" applyFont="1" applyFill="1" applyBorder="1" applyAlignment="1" applyProtection="1">
      <alignment horizontal="center" vertical="center"/>
      <protection locked="0"/>
    </xf>
    <xf numFmtId="0" fontId="7" fillId="0" borderId="9" xfId="0" applyFont="1" applyBorder="1" applyAlignment="1" applyProtection="1">
      <alignment horizontal="center" vertical="center" wrapText="1"/>
    </xf>
    <xf numFmtId="0" fontId="7" fillId="0" borderId="10" xfId="0" applyFont="1" applyBorder="1" applyAlignment="1" applyProtection="1">
      <alignment horizontal="center" vertical="center" wrapText="1"/>
    </xf>
    <xf numFmtId="0" fontId="7" fillId="0" borderId="11" xfId="0" applyFont="1" applyBorder="1" applyAlignment="1" applyProtection="1">
      <alignment horizontal="center" vertical="center" wrapText="1"/>
    </xf>
    <xf numFmtId="0" fontId="7" fillId="0" borderId="8" xfId="0" applyFont="1" applyBorder="1" applyAlignment="1" applyProtection="1">
      <alignment horizontal="center" vertical="center" wrapText="1"/>
    </xf>
    <xf numFmtId="0" fontId="2" fillId="0" borderId="7" xfId="0" applyFont="1" applyBorder="1" applyProtection="1">
      <protection locked="0"/>
    </xf>
    <xf numFmtId="0" fontId="7" fillId="0" borderId="3" xfId="0" applyFont="1" applyBorder="1" applyAlignment="1" applyProtection="1">
      <alignment horizontal="center" vertical="center" wrapText="1"/>
    </xf>
    <xf numFmtId="0" fontId="7" fillId="0" borderId="12" xfId="0" applyFont="1" applyBorder="1" applyAlignment="1" applyProtection="1">
      <alignment horizontal="center" vertical="center" wrapText="1"/>
    </xf>
    <xf numFmtId="0" fontId="7" fillId="0" borderId="4" xfId="0" applyFont="1" applyBorder="1" applyAlignment="1" applyProtection="1">
      <alignment horizontal="center" vertical="center" wrapText="1"/>
    </xf>
    <xf numFmtId="0" fontId="7" fillId="0" borderId="7" xfId="0" applyFont="1" applyBorder="1" applyAlignment="1" applyProtection="1">
      <alignment horizontal="center" vertical="center" wrapText="1"/>
    </xf>
    <xf numFmtId="0" fontId="1" fillId="3" borderId="2" xfId="0" applyFont="1" applyFill="1" applyBorder="1" applyAlignment="1" applyProtection="1">
      <alignment horizontal="left" vertical="center" wrapText="1"/>
      <protection locked="0"/>
    </xf>
    <xf numFmtId="0" fontId="1" fillId="3" borderId="5" xfId="0" applyFont="1" applyFill="1" applyBorder="1" applyAlignment="1" applyProtection="1">
      <alignment horizontal="left" vertical="center" wrapText="1"/>
      <protection locked="0"/>
    </xf>
    <xf numFmtId="0" fontId="1" fillId="3" borderId="6" xfId="0" applyFont="1" applyFill="1" applyBorder="1" applyAlignment="1" applyProtection="1">
      <alignment horizontal="left" vertical="center" wrapText="1"/>
      <protection locked="0"/>
    </xf>
    <xf numFmtId="0" fontId="7" fillId="0" borderId="2" xfId="0" applyFont="1" applyBorder="1" applyAlignment="1">
      <alignment horizontal="left" vertical="center" wrapText="1"/>
    </xf>
    <xf numFmtId="0" fontId="7" fillId="0" borderId="5" xfId="0" applyFont="1" applyBorder="1" applyAlignment="1">
      <alignment horizontal="left" vertical="center" wrapText="1"/>
    </xf>
    <xf numFmtId="0" fontId="7" fillId="0" borderId="6" xfId="0" applyFont="1" applyBorder="1" applyAlignment="1">
      <alignment horizontal="left" vertical="center" wrapText="1"/>
    </xf>
    <xf numFmtId="0" fontId="7" fillId="0" borderId="9" xfId="0" applyFont="1" applyBorder="1" applyAlignment="1">
      <alignment horizontal="left" vertical="center" wrapText="1"/>
    </xf>
    <xf numFmtId="0" fontId="7" fillId="0" borderId="4" xfId="0" applyFont="1" applyBorder="1" applyAlignment="1">
      <alignment horizontal="left" vertical="center" wrapText="1"/>
    </xf>
    <xf numFmtId="0" fontId="7" fillId="0" borderId="10" xfId="0" applyFont="1" applyBorder="1" applyAlignment="1">
      <alignment horizontal="left" vertical="center" wrapText="1"/>
    </xf>
    <xf numFmtId="0" fontId="7" fillId="0" borderId="11" xfId="0" applyFont="1" applyBorder="1" applyAlignment="1">
      <alignment horizontal="left" vertical="center" wrapText="1"/>
    </xf>
    <xf numFmtId="0" fontId="7" fillId="0" borderId="7" xfId="0" applyFont="1" applyBorder="1" applyAlignment="1">
      <alignment horizontal="left" vertical="center" wrapText="1"/>
    </xf>
    <xf numFmtId="0" fontId="7" fillId="0" borderId="8" xfId="0" applyFont="1" applyBorder="1" applyAlignment="1">
      <alignment horizontal="left" vertical="center" wrapText="1"/>
    </xf>
    <xf numFmtId="1" fontId="2" fillId="0" borderId="2" xfId="0" applyNumberFormat="1" applyFont="1" applyBorder="1" applyAlignment="1" applyProtection="1">
      <alignment horizontal="center" vertical="center"/>
    </xf>
    <xf numFmtId="1" fontId="2" fillId="0" borderId="5" xfId="0" applyNumberFormat="1" applyFont="1" applyBorder="1" applyAlignment="1" applyProtection="1">
      <alignment horizontal="center" vertical="center"/>
    </xf>
    <xf numFmtId="1" fontId="2" fillId="0" borderId="6" xfId="0" applyNumberFormat="1" applyFont="1" applyBorder="1" applyAlignment="1" applyProtection="1">
      <alignment horizontal="center" vertical="center"/>
    </xf>
    <xf numFmtId="1" fontId="2" fillId="0" borderId="2" xfId="0" applyNumberFormat="1" applyFont="1" applyBorder="1" applyAlignment="1" applyProtection="1">
      <alignment horizontal="center"/>
    </xf>
    <xf numFmtId="1" fontId="2" fillId="0" borderId="5" xfId="0" applyNumberFormat="1" applyFont="1" applyBorder="1" applyAlignment="1" applyProtection="1">
      <alignment horizontal="center"/>
    </xf>
    <xf numFmtId="1" fontId="2" fillId="0" borderId="6" xfId="0" applyNumberFormat="1" applyFont="1" applyBorder="1" applyAlignment="1" applyProtection="1">
      <alignment horizontal="center"/>
    </xf>
    <xf numFmtId="2" fontId="1" fillId="0" borderId="9" xfId="0" applyNumberFormat="1" applyFont="1" applyBorder="1" applyAlignment="1" applyProtection="1">
      <alignment horizontal="center" vertical="center"/>
    </xf>
    <xf numFmtId="2" fontId="1" fillId="0" borderId="4" xfId="0" applyNumberFormat="1" applyFont="1" applyBorder="1" applyAlignment="1" applyProtection="1">
      <alignment horizontal="center" vertical="center"/>
    </xf>
    <xf numFmtId="2" fontId="1" fillId="0" borderId="10" xfId="0" applyNumberFormat="1" applyFont="1" applyBorder="1" applyAlignment="1" applyProtection="1">
      <alignment horizontal="center" vertical="center"/>
    </xf>
    <xf numFmtId="2" fontId="1" fillId="0" borderId="11" xfId="0" applyNumberFormat="1" applyFont="1" applyBorder="1" applyAlignment="1" applyProtection="1">
      <alignment horizontal="center" vertical="center"/>
    </xf>
    <xf numFmtId="2" fontId="1" fillId="0" borderId="7" xfId="0" applyNumberFormat="1" applyFont="1" applyBorder="1" applyAlignment="1" applyProtection="1">
      <alignment horizontal="center" vertical="center"/>
    </xf>
    <xf numFmtId="2" fontId="1" fillId="0" borderId="8" xfId="0" applyNumberFormat="1" applyFont="1" applyBorder="1" applyAlignment="1" applyProtection="1">
      <alignment horizontal="center" vertical="center"/>
    </xf>
    <xf numFmtId="0" fontId="2" fillId="0" borderId="2" xfId="0" applyFont="1" applyBorder="1" applyAlignment="1" applyProtection="1">
      <alignment horizontal="left" vertical="center" wrapText="1"/>
    </xf>
    <xf numFmtId="0" fontId="2" fillId="0" borderId="5" xfId="0" applyFont="1" applyBorder="1" applyAlignment="1" applyProtection="1">
      <alignment horizontal="left" vertical="center" wrapText="1"/>
    </xf>
    <xf numFmtId="0" fontId="2" fillId="0" borderId="6" xfId="0" applyFont="1" applyBorder="1" applyAlignment="1" applyProtection="1">
      <alignment horizontal="left" vertical="center" wrapText="1"/>
    </xf>
    <xf numFmtId="0" fontId="2" fillId="0" borderId="9" xfId="0" applyFont="1" applyBorder="1" applyAlignment="1" applyProtection="1">
      <alignment horizontal="left" vertical="center" wrapText="1"/>
    </xf>
    <xf numFmtId="0" fontId="2" fillId="0" borderId="4" xfId="0" applyFont="1" applyBorder="1" applyAlignment="1" applyProtection="1">
      <alignment horizontal="left" vertical="center" wrapText="1"/>
    </xf>
    <xf numFmtId="0" fontId="2" fillId="0" borderId="10" xfId="0" applyFont="1" applyBorder="1" applyAlignment="1" applyProtection="1">
      <alignment horizontal="left" vertical="center" wrapText="1"/>
    </xf>
    <xf numFmtId="0" fontId="2" fillId="0" borderId="11" xfId="0" applyFont="1" applyBorder="1" applyAlignment="1" applyProtection="1">
      <alignment horizontal="left" vertical="center" wrapText="1"/>
    </xf>
    <xf numFmtId="0" fontId="2" fillId="0" borderId="7" xfId="0" applyFont="1" applyBorder="1" applyAlignment="1" applyProtection="1">
      <alignment horizontal="left" vertical="center" wrapText="1"/>
    </xf>
    <xf numFmtId="0" fontId="2" fillId="0" borderId="8" xfId="0" applyFont="1" applyBorder="1" applyAlignment="1" applyProtection="1">
      <alignment horizontal="left" vertical="center" wrapText="1"/>
    </xf>
    <xf numFmtId="1" fontId="1" fillId="3" borderId="2" xfId="0" applyNumberFormat="1" applyFont="1" applyFill="1" applyBorder="1" applyAlignment="1" applyProtection="1">
      <alignment horizontal="left" vertical="center" wrapText="1"/>
      <protection locked="0"/>
    </xf>
    <xf numFmtId="1" fontId="1" fillId="3" borderId="5" xfId="0" applyNumberFormat="1" applyFont="1" applyFill="1" applyBorder="1" applyAlignment="1" applyProtection="1">
      <alignment horizontal="left" vertical="center" wrapText="1"/>
      <protection locked="0"/>
    </xf>
    <xf numFmtId="1" fontId="1" fillId="3" borderId="6" xfId="0" applyNumberFormat="1" applyFont="1" applyFill="1" applyBorder="1" applyAlignment="1" applyProtection="1">
      <alignment horizontal="left" vertical="center" wrapText="1"/>
      <protection locked="0"/>
    </xf>
    <xf numFmtId="0" fontId="2" fillId="0" borderId="1" xfId="0" applyFont="1" applyBorder="1" applyAlignment="1" applyProtection="1">
      <alignment horizontal="center" vertical="center" wrapText="1"/>
      <protection locked="0"/>
    </xf>
    <xf numFmtId="0" fontId="2" fillId="0" borderId="9" xfId="0"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2" fillId="0" borderId="11" xfId="0" applyFont="1" applyBorder="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2" fillId="0" borderId="2" xfId="0" applyNumberFormat="1" applyFont="1" applyBorder="1" applyAlignment="1" applyProtection="1">
      <alignment horizontal="center" vertical="center"/>
      <protection locked="0"/>
    </xf>
    <xf numFmtId="0" fontId="2" fillId="0" borderId="5" xfId="0" applyNumberFormat="1" applyFont="1" applyBorder="1" applyAlignment="1" applyProtection="1">
      <alignment horizontal="center" vertical="center"/>
      <protection locked="0"/>
    </xf>
    <xf numFmtId="0" fontId="2" fillId="0" borderId="6" xfId="0" applyNumberFormat="1" applyFont="1" applyBorder="1" applyAlignment="1" applyProtection="1">
      <alignment horizontal="center" vertical="center"/>
      <protection locked="0"/>
    </xf>
    <xf numFmtId="1" fontId="2" fillId="0" borderId="2" xfId="0" applyNumberFormat="1" applyFont="1" applyBorder="1" applyAlignment="1" applyProtection="1">
      <alignment horizontal="center" vertical="center"/>
      <protection locked="0"/>
    </xf>
    <xf numFmtId="1" fontId="2" fillId="0" borderId="5" xfId="0" applyNumberFormat="1" applyFont="1" applyBorder="1" applyAlignment="1" applyProtection="1">
      <alignment horizontal="center" vertical="center"/>
      <protection locked="0"/>
    </xf>
    <xf numFmtId="1" fontId="2" fillId="0" borderId="6" xfId="0" applyNumberFormat="1" applyFont="1" applyBorder="1" applyAlignment="1" applyProtection="1">
      <alignment horizontal="center" vertical="center"/>
      <protection locked="0"/>
    </xf>
    <xf numFmtId="0" fontId="2" fillId="0" borderId="3" xfId="0" applyFont="1" applyBorder="1" applyAlignment="1" applyProtection="1">
      <alignment horizontal="center" vertical="center" wrapText="1"/>
      <protection locked="0"/>
    </xf>
    <xf numFmtId="0" fontId="2" fillId="0" borderId="12" xfId="0" applyFont="1" applyBorder="1" applyAlignment="1" applyProtection="1">
      <alignment horizontal="center" vertical="center" wrapText="1"/>
      <protection locked="0"/>
    </xf>
    <xf numFmtId="0" fontId="1" fillId="0" borderId="1" xfId="0" applyFont="1" applyBorder="1" applyProtection="1">
      <protection locked="0"/>
    </xf>
    <xf numFmtId="0" fontId="2" fillId="0" borderId="3" xfId="0" applyFont="1" applyBorder="1" applyAlignment="1" applyProtection="1">
      <alignment horizontal="center" vertical="center"/>
      <protection locked="0"/>
    </xf>
    <xf numFmtId="0" fontId="2" fillId="0" borderId="12" xfId="0" applyFont="1" applyBorder="1" applyAlignment="1" applyProtection="1">
      <alignment horizontal="center" vertical="center"/>
      <protection locked="0"/>
    </xf>
    <xf numFmtId="1" fontId="1" fillId="3" borderId="2" xfId="0" applyNumberFormat="1" applyFont="1" applyFill="1" applyBorder="1" applyAlignment="1" applyProtection="1">
      <alignment horizontal="left" vertical="top" wrapText="1"/>
      <protection locked="0"/>
    </xf>
    <xf numFmtId="1" fontId="1" fillId="3" borderId="5" xfId="0" applyNumberFormat="1" applyFont="1" applyFill="1" applyBorder="1" applyAlignment="1" applyProtection="1">
      <alignment horizontal="left" vertical="top" wrapText="1"/>
      <protection locked="0"/>
    </xf>
    <xf numFmtId="1" fontId="1" fillId="3" borderId="6" xfId="0" applyNumberFormat="1" applyFont="1" applyFill="1" applyBorder="1" applyAlignment="1" applyProtection="1">
      <alignment horizontal="left" vertical="top" wrapText="1"/>
      <protection locked="0"/>
    </xf>
    <xf numFmtId="0" fontId="0" fillId="0" borderId="5" xfId="0" applyBorder="1" applyAlignment="1">
      <alignment horizontal="left" vertical="center" wrapText="1"/>
    </xf>
    <xf numFmtId="0" fontId="0" fillId="0" borderId="6" xfId="0" applyBorder="1" applyAlignment="1">
      <alignment horizontal="left" vertical="center" wrapText="1"/>
    </xf>
    <xf numFmtId="0" fontId="2" fillId="0" borderId="2"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1" fillId="3" borderId="2" xfId="0" applyFont="1" applyFill="1" applyBorder="1" applyAlignment="1" applyProtection="1">
      <alignment horizontal="center" vertical="center" wrapText="1"/>
      <protection locked="0"/>
    </xf>
    <xf numFmtId="0" fontId="1" fillId="3" borderId="5" xfId="0" applyFont="1" applyFill="1" applyBorder="1" applyAlignment="1" applyProtection="1">
      <alignment horizontal="center" vertical="center" wrapText="1"/>
      <protection locked="0"/>
    </xf>
    <xf numFmtId="0" fontId="1" fillId="3" borderId="6" xfId="0" applyFont="1" applyFill="1" applyBorder="1" applyAlignment="1" applyProtection="1">
      <alignment horizontal="center" vertical="center" wrapText="1"/>
      <protection locked="0"/>
    </xf>
    <xf numFmtId="0" fontId="2" fillId="0" borderId="1" xfId="0" applyFont="1" applyBorder="1" applyAlignment="1" applyProtection="1">
      <alignment horizontal="center" vertical="center"/>
      <protection locked="0"/>
    </xf>
    <xf numFmtId="0" fontId="2" fillId="0" borderId="11"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0" fontId="2" fillId="0" borderId="0" xfId="0" applyFont="1" applyAlignment="1" applyProtection="1">
      <alignment horizontal="left" vertical="center"/>
      <protection locked="0"/>
    </xf>
    <xf numFmtId="0" fontId="2" fillId="0" borderId="0" xfId="0" applyFont="1" applyAlignment="1" applyProtection="1">
      <alignment horizontal="center" vertical="center" wrapText="1"/>
      <protection locked="0"/>
    </xf>
    <xf numFmtId="0" fontId="1" fillId="0" borderId="0" xfId="0" applyFont="1" applyFill="1" applyBorder="1" applyAlignment="1" applyProtection="1">
      <alignment horizontal="left" vertical="top" wrapText="1"/>
      <protection locked="0"/>
    </xf>
    <xf numFmtId="0" fontId="2" fillId="0" borderId="0" xfId="0" applyFont="1" applyProtection="1">
      <protection locked="0"/>
    </xf>
    <xf numFmtId="0" fontId="2" fillId="5" borderId="0" xfId="0" applyFont="1" applyFill="1" applyAlignment="1" applyProtection="1">
      <alignment horizontal="left" vertical="center" wrapText="1"/>
      <protection locked="0"/>
    </xf>
    <xf numFmtId="0" fontId="3" fillId="0" borderId="0" xfId="0" applyFont="1" applyAlignment="1" applyProtection="1">
      <alignment horizontal="center" vertical="center"/>
      <protection locked="0"/>
    </xf>
    <xf numFmtId="0" fontId="2" fillId="0" borderId="0" xfId="0" applyFont="1" applyAlignment="1" applyProtection="1">
      <alignment horizontal="center" vertical="center"/>
      <protection locked="0"/>
    </xf>
    <xf numFmtId="0" fontId="11" fillId="0" borderId="0" xfId="0" applyFont="1" applyAlignment="1" applyProtection="1">
      <alignment vertical="center"/>
      <protection locked="0"/>
    </xf>
    <xf numFmtId="0" fontId="1" fillId="0" borderId="0" xfId="0" applyFont="1" applyAlignment="1" applyProtection="1">
      <alignment vertical="center"/>
      <protection locked="0"/>
    </xf>
    <xf numFmtId="0" fontId="1" fillId="0" borderId="2"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2" fillId="0" borderId="2"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1" fillId="0" borderId="7" xfId="0" applyFont="1" applyBorder="1" applyProtection="1">
      <protection locked="0"/>
    </xf>
    <xf numFmtId="0" fontId="1" fillId="0" borderId="8" xfId="0" applyFont="1" applyBorder="1" applyProtection="1">
      <protection locked="0"/>
    </xf>
    <xf numFmtId="0" fontId="1" fillId="5" borderId="0" xfId="0" applyFont="1" applyFill="1" applyAlignment="1" applyProtection="1">
      <alignment horizontal="left" vertical="center" wrapText="1"/>
      <protection locked="0"/>
    </xf>
    <xf numFmtId="0" fontId="1" fillId="0" borderId="4" xfId="0" applyFont="1" applyBorder="1" applyAlignment="1" applyProtection="1">
      <alignment horizontal="center" vertical="center" wrapText="1"/>
      <protection locked="0"/>
    </xf>
    <xf numFmtId="0" fontId="1" fillId="5" borderId="0" xfId="0" applyFont="1" applyFill="1" applyAlignment="1" applyProtection="1">
      <alignment vertical="center"/>
      <protection locked="0"/>
    </xf>
    <xf numFmtId="0" fontId="2" fillId="0" borderId="4" xfId="0" applyFont="1" applyBorder="1" applyAlignment="1" applyProtection="1">
      <alignment horizontal="left" vertical="center" wrapText="1"/>
      <protection locked="0"/>
    </xf>
    <xf numFmtId="0" fontId="1" fillId="5" borderId="0" xfId="0" applyFont="1" applyFill="1" applyAlignment="1" applyProtection="1">
      <alignment vertical="center" wrapText="1"/>
      <protection locked="0"/>
    </xf>
    <xf numFmtId="0" fontId="0" fillId="5" borderId="0" xfId="0" applyFill="1" applyAlignment="1">
      <alignment vertical="center" wrapText="1"/>
    </xf>
    <xf numFmtId="0" fontId="1" fillId="5" borderId="0" xfId="0" applyFont="1" applyFill="1" applyBorder="1" applyAlignment="1" applyProtection="1">
      <alignment horizontal="left" vertical="top" wrapText="1"/>
      <protection locked="0"/>
    </xf>
    <xf numFmtId="0" fontId="2" fillId="0" borderId="0" xfId="0" applyFont="1" applyFill="1" applyBorder="1" applyAlignment="1" applyProtection="1">
      <alignment vertical="center" wrapText="1"/>
      <protection locked="0"/>
    </xf>
    <xf numFmtId="0" fontId="2" fillId="0" borderId="13"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xf>
    <xf numFmtId="0" fontId="1" fillId="0" borderId="0" xfId="0" applyFont="1" applyAlignment="1" applyProtection="1">
      <alignment vertical="center" wrapText="1"/>
      <protection locked="0"/>
    </xf>
    <xf numFmtId="0" fontId="1" fillId="0" borderId="0" xfId="0" applyFont="1" applyAlignment="1" applyProtection="1">
      <alignment vertical="top" wrapText="1"/>
      <protection locked="0"/>
    </xf>
    <xf numFmtId="0" fontId="1" fillId="0" borderId="0" xfId="0" applyFont="1" applyAlignment="1" applyProtection="1">
      <alignment horizontal="left" vertical="top" wrapText="1"/>
      <protection locked="0"/>
    </xf>
    <xf numFmtId="0" fontId="2" fillId="5" borderId="0" xfId="0" applyFont="1" applyFill="1" applyAlignment="1" applyProtection="1">
      <alignment vertical="center"/>
      <protection locked="0"/>
    </xf>
    <xf numFmtId="2" fontId="8" fillId="0" borderId="9" xfId="0" applyNumberFormat="1" applyFont="1" applyBorder="1" applyAlignment="1">
      <alignment horizontal="center" vertical="center"/>
    </xf>
    <xf numFmtId="2" fontId="8" fillId="0" borderId="4" xfId="0" applyNumberFormat="1" applyFont="1" applyBorder="1" applyAlignment="1">
      <alignment horizontal="center" vertical="center"/>
    </xf>
    <xf numFmtId="2" fontId="8" fillId="0" borderId="10" xfId="0" applyNumberFormat="1" applyFont="1" applyBorder="1" applyAlignment="1">
      <alignment horizontal="center" vertical="center"/>
    </xf>
    <xf numFmtId="2" fontId="8" fillId="0" borderId="11" xfId="0" applyNumberFormat="1" applyFont="1" applyBorder="1" applyAlignment="1">
      <alignment horizontal="center" vertical="center"/>
    </xf>
    <xf numFmtId="2" fontId="8" fillId="0" borderId="7" xfId="0" applyNumberFormat="1" applyFont="1" applyBorder="1" applyAlignment="1">
      <alignment horizontal="center" vertical="center"/>
    </xf>
    <xf numFmtId="2" fontId="8" fillId="0" borderId="8" xfId="0" applyNumberFormat="1" applyFont="1" applyBorder="1" applyAlignment="1">
      <alignment horizontal="center" vertical="center"/>
    </xf>
    <xf numFmtId="1" fontId="7" fillId="0" borderId="2" xfId="0" applyNumberFormat="1" applyFont="1" applyBorder="1" applyAlignment="1">
      <alignment horizontal="center" vertical="center"/>
    </xf>
    <xf numFmtId="1" fontId="7" fillId="0" borderId="5" xfId="0" applyNumberFormat="1" applyFont="1" applyBorder="1" applyAlignment="1">
      <alignment horizontal="center" vertical="center"/>
    </xf>
    <xf numFmtId="1" fontId="7" fillId="0" borderId="6" xfId="0" applyNumberFormat="1" applyFont="1" applyBorder="1" applyAlignment="1">
      <alignment horizontal="center" vertical="center"/>
    </xf>
    <xf numFmtId="1" fontId="7" fillId="0" borderId="2" xfId="0" applyNumberFormat="1" applyFont="1" applyBorder="1" applyAlignment="1">
      <alignment horizontal="center"/>
    </xf>
    <xf numFmtId="1" fontId="7" fillId="0" borderId="5" xfId="0" applyNumberFormat="1" applyFont="1" applyBorder="1" applyAlignment="1">
      <alignment horizontal="center"/>
    </xf>
    <xf numFmtId="1" fontId="7" fillId="0" borderId="6" xfId="0" applyNumberFormat="1" applyFont="1" applyBorder="1" applyAlignment="1">
      <alignment horizontal="center"/>
    </xf>
    <xf numFmtId="0" fontId="1"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xf>
    <xf numFmtId="1" fontId="1" fillId="5" borderId="2" xfId="0" applyNumberFormat="1" applyFont="1" applyFill="1" applyBorder="1" applyAlignment="1" applyProtection="1">
      <alignment horizontal="left" vertical="center" wrapText="1"/>
      <protection locked="0"/>
    </xf>
    <xf numFmtId="1" fontId="1" fillId="5" borderId="5" xfId="0" applyNumberFormat="1" applyFont="1" applyFill="1" applyBorder="1" applyAlignment="1" applyProtection="1">
      <alignment horizontal="left" vertical="center"/>
      <protection locked="0"/>
    </xf>
    <xf numFmtId="1" fontId="1" fillId="5" borderId="6" xfId="0" applyNumberFormat="1" applyFont="1" applyFill="1" applyBorder="1" applyAlignment="1" applyProtection="1">
      <alignment horizontal="left" vertical="center"/>
      <protection locked="0"/>
    </xf>
    <xf numFmtId="1" fontId="1" fillId="5" borderId="1" xfId="0" applyNumberFormat="1" applyFont="1" applyFill="1" applyBorder="1" applyAlignment="1" applyProtection="1">
      <alignment horizontal="left" vertical="center"/>
      <protection locked="0"/>
    </xf>
    <xf numFmtId="0" fontId="8" fillId="0" borderId="0" xfId="0" applyFont="1"/>
    <xf numFmtId="0" fontId="2" fillId="5" borderId="1" xfId="0" applyNumberFormat="1" applyFont="1" applyFill="1" applyBorder="1" applyAlignment="1" applyProtection="1">
      <alignment horizontal="center" vertical="center"/>
      <protection locked="0"/>
    </xf>
    <xf numFmtId="1" fontId="2" fillId="5" borderId="2" xfId="0" applyNumberFormat="1" applyFont="1" applyFill="1" applyBorder="1" applyAlignment="1" applyProtection="1">
      <alignment horizontal="center" vertical="center"/>
      <protection locked="0"/>
    </xf>
    <xf numFmtId="1" fontId="2" fillId="5" borderId="5" xfId="0" applyNumberFormat="1" applyFont="1" applyFill="1" applyBorder="1" applyAlignment="1" applyProtection="1">
      <alignment horizontal="center" vertical="center"/>
      <protection locked="0"/>
    </xf>
    <xf numFmtId="1" fontId="2" fillId="5" borderId="6" xfId="0" applyNumberFormat="1" applyFont="1" applyFill="1" applyBorder="1" applyAlignment="1" applyProtection="1">
      <alignment horizontal="center" vertical="center"/>
      <protection locked="0"/>
    </xf>
    <xf numFmtId="1" fontId="1" fillId="0" borderId="5" xfId="0" applyNumberFormat="1" applyFont="1" applyBorder="1" applyAlignment="1" applyProtection="1">
      <alignment horizontal="center" vertical="center"/>
      <protection locked="0"/>
    </xf>
    <xf numFmtId="1" fontId="1" fillId="0" borderId="6" xfId="0" applyNumberFormat="1" applyFont="1" applyBorder="1" applyAlignment="1" applyProtection="1">
      <alignment horizontal="center" vertical="center"/>
      <protection locked="0"/>
    </xf>
    <xf numFmtId="0" fontId="2" fillId="5" borderId="2" xfId="0" applyFont="1" applyFill="1" applyBorder="1" applyAlignment="1" applyProtection="1">
      <alignment horizontal="left" vertical="center" wrapText="1"/>
    </xf>
    <xf numFmtId="0" fontId="2" fillId="5" borderId="5" xfId="0" applyFont="1" applyFill="1" applyBorder="1" applyAlignment="1" applyProtection="1">
      <alignment horizontal="left" vertical="center" wrapText="1"/>
    </xf>
    <xf numFmtId="0" fontId="2" fillId="5" borderId="6" xfId="0" applyFont="1" applyFill="1" applyBorder="1" applyAlignment="1" applyProtection="1">
      <alignment horizontal="left" vertical="center" wrapText="1"/>
    </xf>
    <xf numFmtId="0" fontId="2" fillId="5" borderId="9" xfId="0" applyFont="1" applyFill="1" applyBorder="1" applyAlignment="1" applyProtection="1">
      <alignment horizontal="left" vertical="center" wrapText="1"/>
    </xf>
    <xf numFmtId="0" fontId="2" fillId="5" borderId="4" xfId="0" applyFont="1" applyFill="1" applyBorder="1" applyAlignment="1" applyProtection="1">
      <alignment horizontal="left" vertical="center" wrapText="1"/>
    </xf>
    <xf numFmtId="0" fontId="2" fillId="5" borderId="10" xfId="0" applyFont="1" applyFill="1" applyBorder="1" applyAlignment="1" applyProtection="1">
      <alignment horizontal="left" vertical="center" wrapText="1"/>
    </xf>
    <xf numFmtId="0" fontId="2" fillId="5" borderId="11" xfId="0" applyFont="1" applyFill="1" applyBorder="1" applyAlignment="1" applyProtection="1">
      <alignment horizontal="left" vertical="center" wrapText="1"/>
    </xf>
    <xf numFmtId="0" fontId="2" fillId="5" borderId="7" xfId="0" applyFont="1" applyFill="1" applyBorder="1" applyAlignment="1" applyProtection="1">
      <alignment horizontal="left" vertical="center" wrapText="1"/>
    </xf>
    <xf numFmtId="0" fontId="2" fillId="5" borderId="8" xfId="0" applyFont="1" applyFill="1" applyBorder="1" applyAlignment="1" applyProtection="1">
      <alignment horizontal="left" vertical="center" wrapText="1"/>
    </xf>
    <xf numFmtId="2" fontId="1" fillId="5" borderId="9" xfId="0" applyNumberFormat="1" applyFont="1" applyFill="1" applyBorder="1" applyAlignment="1" applyProtection="1">
      <alignment horizontal="center" vertical="center"/>
    </xf>
    <xf numFmtId="2" fontId="1" fillId="5" borderId="4" xfId="0" applyNumberFormat="1" applyFont="1" applyFill="1" applyBorder="1" applyAlignment="1" applyProtection="1">
      <alignment horizontal="center" vertical="center"/>
    </xf>
    <xf numFmtId="2" fontId="1" fillId="5" borderId="10" xfId="0" applyNumberFormat="1" applyFont="1" applyFill="1" applyBorder="1" applyAlignment="1" applyProtection="1">
      <alignment horizontal="center" vertical="center"/>
    </xf>
    <xf numFmtId="2" fontId="1" fillId="5" borderId="11" xfId="0" applyNumberFormat="1" applyFont="1" applyFill="1" applyBorder="1" applyAlignment="1" applyProtection="1">
      <alignment horizontal="center" vertical="center"/>
    </xf>
    <xf numFmtId="2" fontId="1" fillId="5" borderId="7" xfId="0" applyNumberFormat="1" applyFont="1" applyFill="1" applyBorder="1" applyAlignment="1" applyProtection="1">
      <alignment horizontal="center" vertical="center"/>
    </xf>
    <xf numFmtId="2" fontId="1" fillId="5" borderId="8" xfId="0" applyNumberFormat="1" applyFont="1" applyFill="1" applyBorder="1" applyAlignment="1" applyProtection="1">
      <alignment horizontal="center" vertical="center"/>
    </xf>
    <xf numFmtId="1" fontId="2" fillId="5" borderId="2" xfId="0" applyNumberFormat="1" applyFont="1" applyFill="1" applyBorder="1" applyAlignment="1" applyProtection="1">
      <alignment horizontal="center" vertical="center"/>
    </xf>
    <xf numFmtId="1" fontId="2" fillId="5" borderId="5" xfId="0" applyNumberFormat="1" applyFont="1" applyFill="1" applyBorder="1" applyAlignment="1" applyProtection="1">
      <alignment horizontal="center" vertical="center"/>
    </xf>
    <xf numFmtId="1" fontId="2" fillId="5" borderId="6" xfId="0" applyNumberFormat="1" applyFont="1" applyFill="1" applyBorder="1" applyAlignment="1" applyProtection="1">
      <alignment horizontal="center" vertical="center"/>
    </xf>
    <xf numFmtId="1" fontId="1" fillId="5" borderId="2" xfId="0" applyNumberFormat="1" applyFont="1" applyFill="1" applyBorder="1" applyAlignment="1" applyProtection="1">
      <alignment horizontal="left" vertical="top" wrapText="1"/>
      <protection locked="0"/>
    </xf>
    <xf numFmtId="1" fontId="1" fillId="5" borderId="5" xfId="0" applyNumberFormat="1" applyFont="1" applyFill="1" applyBorder="1" applyAlignment="1" applyProtection="1">
      <alignment horizontal="left" vertical="top"/>
      <protection locked="0"/>
    </xf>
    <xf numFmtId="1" fontId="1" fillId="5" borderId="6" xfId="0" applyNumberFormat="1" applyFont="1" applyFill="1" applyBorder="1" applyAlignment="1" applyProtection="1">
      <alignment horizontal="left" vertical="top"/>
      <protection locked="0"/>
    </xf>
  </cellXfs>
  <cellStyles count="1">
    <cellStyle name="Normal" xfId="0" builtinId="0"/>
  </cellStyles>
  <dxfs count="24">
    <dxf>
      <fill>
        <patternFill>
          <bgColor rgb="FF00B050"/>
        </patternFill>
      </fill>
    </dxf>
    <dxf>
      <fill>
        <patternFill>
          <bgColor rgb="FF92D050"/>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00B050"/>
        </patternFill>
      </fill>
    </dxf>
    <dxf>
      <fill>
        <patternFill>
          <bgColor rgb="FFC0000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00B050"/>
        </patternFill>
      </fill>
    </dxf>
    <dxf>
      <fill>
        <patternFill>
          <bgColor rgb="FF92D050"/>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00B050"/>
        </patternFill>
      </fill>
    </dxf>
    <dxf>
      <fill>
        <patternFill>
          <bgColor rgb="FFC00000"/>
        </patternFill>
      </fill>
    </dxf>
    <dxf>
      <fill>
        <patternFill>
          <bgColor rgb="FFC00000"/>
        </patternFill>
      </fill>
    </dxf>
    <dxf>
      <fill>
        <patternFill>
          <bgColor rgb="FF00B050"/>
        </patternFill>
      </fill>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58"/>
  <sheetViews>
    <sheetView tabSelected="1" view="pageBreakPreview" topLeftCell="A136" zoomScaleNormal="100" zoomScaleSheetLayoutView="100" workbookViewId="0">
      <selection activeCell="D25" sqref="D25"/>
    </sheetView>
  </sheetViews>
  <sheetFormatPr defaultRowHeight="12.75" x14ac:dyDescent="0.2"/>
  <cols>
    <col min="1" max="1" width="9.28515625" style="1" customWidth="1"/>
    <col min="2" max="2" width="7.140625" style="1" customWidth="1"/>
    <col min="3" max="3" width="7.28515625" style="1" customWidth="1"/>
    <col min="4" max="5" width="4.7109375" style="1" customWidth="1"/>
    <col min="6" max="6" width="4.5703125" style="1" customWidth="1"/>
    <col min="7" max="7" width="8.140625" style="1" customWidth="1"/>
    <col min="8" max="8" width="8.28515625" style="1" customWidth="1"/>
    <col min="9" max="9" width="5.85546875" style="1" customWidth="1"/>
    <col min="10" max="10" width="7.28515625" style="1" customWidth="1"/>
    <col min="11" max="11" width="5.7109375" style="1" customWidth="1"/>
    <col min="12" max="12" width="6.140625" style="1" customWidth="1"/>
    <col min="13" max="13" width="5.5703125" style="1" customWidth="1"/>
    <col min="14" max="18" width="6" style="1" customWidth="1"/>
    <col min="19" max="19" width="6.140625" style="1" customWidth="1"/>
    <col min="20" max="20" width="5.42578125" style="1" customWidth="1"/>
    <col min="21" max="26" width="0" style="1" hidden="1" customWidth="1"/>
    <col min="27" max="27" width="10.28515625" style="1" hidden="1" customWidth="1"/>
    <col min="28" max="29" width="0" style="1" hidden="1" customWidth="1"/>
    <col min="30" max="16384" width="9.140625" style="1"/>
  </cols>
  <sheetData>
    <row r="1" spans="1:29" ht="15.75" customHeight="1" x14ac:dyDescent="0.2">
      <c r="A1" s="245" t="s">
        <v>199</v>
      </c>
      <c r="B1" s="245"/>
      <c r="C1" s="245"/>
      <c r="D1" s="245"/>
      <c r="E1" s="245"/>
      <c r="F1" s="245"/>
      <c r="G1" s="245"/>
      <c r="H1" s="245"/>
      <c r="I1" s="245"/>
      <c r="J1" s="245"/>
      <c r="K1" s="245"/>
      <c r="M1" s="248" t="s">
        <v>19</v>
      </c>
      <c r="N1" s="248"/>
      <c r="O1" s="248"/>
      <c r="P1" s="248"/>
      <c r="Q1" s="248"/>
      <c r="R1" s="248"/>
      <c r="S1" s="248"/>
      <c r="T1" s="248"/>
    </row>
    <row r="2" spans="1:29" ht="6.75" customHeight="1" x14ac:dyDescent="0.2">
      <c r="A2" s="245"/>
      <c r="B2" s="245"/>
      <c r="C2" s="245"/>
      <c r="D2" s="245"/>
      <c r="E2" s="245"/>
      <c r="F2" s="245"/>
      <c r="G2" s="245"/>
      <c r="H2" s="245"/>
      <c r="I2" s="245"/>
      <c r="J2" s="245"/>
      <c r="K2" s="245"/>
    </row>
    <row r="3" spans="1:29" ht="45.75" customHeight="1" x14ac:dyDescent="0.2">
      <c r="A3" s="246" t="s">
        <v>0</v>
      </c>
      <c r="B3" s="246"/>
      <c r="C3" s="246"/>
      <c r="D3" s="246"/>
      <c r="E3" s="246"/>
      <c r="F3" s="246"/>
      <c r="G3" s="246"/>
      <c r="H3" s="246"/>
      <c r="I3" s="246"/>
      <c r="J3" s="246"/>
      <c r="K3" s="246"/>
      <c r="M3" s="254"/>
      <c r="N3" s="255"/>
      <c r="O3" s="235" t="s">
        <v>35</v>
      </c>
      <c r="P3" s="236"/>
      <c r="Q3" s="237"/>
      <c r="R3" s="235" t="s">
        <v>36</v>
      </c>
      <c r="S3" s="236"/>
      <c r="T3" s="237"/>
      <c r="U3" s="151" t="str">
        <f>IF(O4&gt;=12,"Corect","Trebuie alocate cel puțin 12 de ore pe săptămână")</f>
        <v>Corect</v>
      </c>
      <c r="V3" s="152"/>
      <c r="W3" s="152"/>
      <c r="X3" s="152"/>
    </row>
    <row r="4" spans="1:29" ht="17.25" customHeight="1" x14ac:dyDescent="0.2">
      <c r="A4" s="249" t="s">
        <v>99</v>
      </c>
      <c r="B4" s="249"/>
      <c r="C4" s="249"/>
      <c r="D4" s="249"/>
      <c r="E4" s="249"/>
      <c r="F4" s="249"/>
      <c r="G4" s="249"/>
      <c r="H4" s="249"/>
      <c r="I4" s="249"/>
      <c r="J4" s="249"/>
      <c r="K4" s="249"/>
      <c r="M4" s="256" t="s">
        <v>14</v>
      </c>
      <c r="N4" s="257"/>
      <c r="O4" s="238">
        <v>14</v>
      </c>
      <c r="P4" s="239"/>
      <c r="Q4" s="240"/>
      <c r="R4" s="238">
        <v>14</v>
      </c>
      <c r="S4" s="239"/>
      <c r="T4" s="240"/>
      <c r="U4" s="151" t="str">
        <f>IF(R4&gt;=12,"Corect","Trebuie alocate cel puțin 12 de ore pe săptămână")</f>
        <v>Corect</v>
      </c>
      <c r="V4" s="152"/>
      <c r="W4" s="152"/>
      <c r="X4" s="152"/>
      <c r="AC4" s="1">
        <f>56*14</f>
        <v>784</v>
      </c>
    </row>
    <row r="5" spans="1:29" ht="16.5" customHeight="1" x14ac:dyDescent="0.2">
      <c r="A5" s="249"/>
      <c r="B5" s="249"/>
      <c r="C5" s="249"/>
      <c r="D5" s="249"/>
      <c r="E5" s="249"/>
      <c r="F5" s="249"/>
      <c r="G5" s="249"/>
      <c r="H5" s="249"/>
      <c r="I5" s="249"/>
      <c r="J5" s="249"/>
      <c r="K5" s="249"/>
      <c r="M5" s="256" t="s">
        <v>15</v>
      </c>
      <c r="N5" s="257"/>
      <c r="O5" s="238">
        <v>14</v>
      </c>
      <c r="P5" s="239"/>
      <c r="Q5" s="240"/>
      <c r="R5" s="238">
        <v>14</v>
      </c>
      <c r="S5" s="239"/>
      <c r="T5" s="240"/>
      <c r="U5" s="151" t="str">
        <f>IF(R5&gt;=12,"Corect","Trebuie alocate cel puțin 12 de ore pe săptămână")</f>
        <v>Corect</v>
      </c>
      <c r="V5" s="152"/>
      <c r="W5" s="152"/>
      <c r="X5" s="152"/>
    </row>
    <row r="6" spans="1:29" ht="15" customHeight="1" x14ac:dyDescent="0.2">
      <c r="A6" s="260" t="s">
        <v>100</v>
      </c>
      <c r="B6" s="260"/>
      <c r="C6" s="260"/>
      <c r="D6" s="260"/>
      <c r="E6" s="260"/>
      <c r="F6" s="260"/>
      <c r="G6" s="260"/>
      <c r="H6" s="260"/>
      <c r="I6" s="260"/>
      <c r="J6" s="260"/>
      <c r="K6" s="260"/>
      <c r="M6" s="263"/>
      <c r="N6" s="263"/>
      <c r="O6" s="261"/>
      <c r="P6" s="261"/>
      <c r="Q6" s="261"/>
      <c r="R6" s="261"/>
      <c r="S6" s="261"/>
      <c r="T6" s="261"/>
      <c r="U6" s="151" t="str">
        <f>IF(O5&gt;=12,"Corect","Trebuie alocate cel puțin 12 de ore pe săptămână")</f>
        <v>Corect</v>
      </c>
      <c r="V6" s="152"/>
      <c r="W6" s="152"/>
      <c r="X6" s="152"/>
    </row>
    <row r="7" spans="1:29" ht="18" customHeight="1" x14ac:dyDescent="0.2">
      <c r="A7" s="264" t="s">
        <v>198</v>
      </c>
      <c r="B7" s="264"/>
      <c r="C7" s="264"/>
      <c r="D7" s="264"/>
      <c r="E7" s="264"/>
      <c r="F7" s="264"/>
      <c r="G7" s="264"/>
      <c r="H7" s="264"/>
      <c r="I7" s="264"/>
      <c r="J7" s="264"/>
      <c r="K7" s="264"/>
    </row>
    <row r="8" spans="1:29" s="113" customFormat="1" ht="18" customHeight="1" x14ac:dyDescent="0.2">
      <c r="A8" s="264" t="s">
        <v>197</v>
      </c>
      <c r="B8" s="265"/>
      <c r="C8" s="265"/>
      <c r="D8" s="265"/>
      <c r="E8" s="265"/>
      <c r="F8" s="265"/>
      <c r="G8" s="265"/>
      <c r="H8" s="265"/>
      <c r="I8" s="265"/>
      <c r="J8" s="265"/>
      <c r="K8" s="265"/>
    </row>
    <row r="9" spans="1:29" ht="18.75" customHeight="1" x14ac:dyDescent="0.2">
      <c r="A9" s="262" t="s">
        <v>101</v>
      </c>
      <c r="B9" s="262"/>
      <c r="C9" s="262"/>
      <c r="D9" s="262"/>
      <c r="E9" s="262"/>
      <c r="F9" s="262"/>
      <c r="G9" s="262"/>
      <c r="H9" s="262"/>
      <c r="I9" s="262"/>
      <c r="J9" s="262"/>
      <c r="K9" s="262"/>
      <c r="M9" s="270" t="s">
        <v>88</v>
      </c>
      <c r="N9" s="270"/>
      <c r="O9" s="270"/>
      <c r="P9" s="270"/>
      <c r="Q9" s="270"/>
      <c r="R9" s="270"/>
      <c r="S9" s="270"/>
      <c r="T9" s="270"/>
    </row>
    <row r="10" spans="1:29" ht="15" customHeight="1" x14ac:dyDescent="0.2">
      <c r="A10" s="262" t="s">
        <v>94</v>
      </c>
      <c r="B10" s="262"/>
      <c r="C10" s="262"/>
      <c r="D10" s="262"/>
      <c r="E10" s="262"/>
      <c r="F10" s="262"/>
      <c r="G10" s="262"/>
      <c r="H10" s="262"/>
      <c r="I10" s="262"/>
      <c r="J10" s="262"/>
      <c r="K10" s="262"/>
      <c r="M10" s="270"/>
      <c r="N10" s="270"/>
      <c r="O10" s="270"/>
      <c r="P10" s="270"/>
      <c r="Q10" s="270"/>
      <c r="R10" s="270"/>
      <c r="S10" s="270"/>
      <c r="T10" s="270"/>
    </row>
    <row r="11" spans="1:29" ht="16.5" customHeight="1" x14ac:dyDescent="0.2">
      <c r="A11" s="262" t="s">
        <v>59</v>
      </c>
      <c r="B11" s="262"/>
      <c r="C11" s="262"/>
      <c r="D11" s="262"/>
      <c r="E11" s="262"/>
      <c r="F11" s="262"/>
      <c r="G11" s="262"/>
      <c r="H11" s="262"/>
      <c r="I11" s="262"/>
      <c r="J11" s="262"/>
      <c r="K11" s="262"/>
      <c r="M11" s="270"/>
      <c r="N11" s="270"/>
      <c r="O11" s="270"/>
      <c r="P11" s="270"/>
      <c r="Q11" s="270"/>
      <c r="R11" s="270"/>
      <c r="S11" s="270"/>
      <c r="T11" s="270"/>
    </row>
    <row r="12" spans="1:29" x14ac:dyDescent="0.2">
      <c r="A12" s="262" t="s">
        <v>17</v>
      </c>
      <c r="B12" s="262"/>
      <c r="C12" s="262"/>
      <c r="D12" s="262"/>
      <c r="E12" s="262"/>
      <c r="F12" s="262"/>
      <c r="G12" s="262"/>
      <c r="H12" s="262"/>
      <c r="I12" s="262"/>
      <c r="J12" s="262"/>
      <c r="K12" s="262"/>
      <c r="M12" s="270"/>
      <c r="N12" s="270"/>
      <c r="O12" s="270"/>
      <c r="P12" s="270"/>
      <c r="Q12" s="270"/>
      <c r="R12" s="270"/>
      <c r="S12" s="270"/>
      <c r="T12" s="270"/>
      <c r="U12" s="155" t="s">
        <v>92</v>
      </c>
      <c r="V12" s="156"/>
      <c r="W12" s="156"/>
      <c r="X12" s="157"/>
      <c r="Y12" s="157"/>
      <c r="Z12" s="157"/>
    </row>
    <row r="13" spans="1:29" ht="10.5" customHeight="1" x14ac:dyDescent="0.2">
      <c r="A13" s="262"/>
      <c r="B13" s="262"/>
      <c r="C13" s="262"/>
      <c r="D13" s="262"/>
      <c r="E13" s="262"/>
      <c r="F13" s="262"/>
      <c r="G13" s="262"/>
      <c r="H13" s="262"/>
      <c r="I13" s="262"/>
      <c r="J13" s="262"/>
      <c r="K13" s="262"/>
      <c r="M13" s="2"/>
      <c r="N13" s="2"/>
      <c r="O13" s="2"/>
      <c r="P13" s="2"/>
      <c r="Q13" s="2"/>
      <c r="R13" s="2"/>
      <c r="U13" s="156"/>
      <c r="V13" s="156"/>
      <c r="W13" s="156"/>
      <c r="X13" s="157"/>
      <c r="Y13" s="157"/>
      <c r="Z13" s="157"/>
    </row>
    <row r="14" spans="1:29" x14ac:dyDescent="0.2">
      <c r="A14" s="273" t="s">
        <v>60</v>
      </c>
      <c r="B14" s="273"/>
      <c r="C14" s="273"/>
      <c r="D14" s="273"/>
      <c r="E14" s="273"/>
      <c r="F14" s="273"/>
      <c r="G14" s="273"/>
      <c r="H14" s="273"/>
      <c r="I14" s="273"/>
      <c r="J14" s="273"/>
      <c r="K14" s="273"/>
      <c r="M14" s="267" t="s">
        <v>20</v>
      </c>
      <c r="N14" s="267"/>
      <c r="O14" s="267"/>
      <c r="P14" s="267"/>
      <c r="Q14" s="267"/>
      <c r="R14" s="267"/>
      <c r="S14" s="267"/>
      <c r="T14" s="267"/>
      <c r="U14" s="156"/>
      <c r="V14" s="156"/>
      <c r="W14" s="156"/>
      <c r="X14" s="157"/>
      <c r="Y14" s="157"/>
      <c r="Z14" s="157"/>
    </row>
    <row r="15" spans="1:29" ht="12.75" customHeight="1" x14ac:dyDescent="0.2">
      <c r="A15" s="273" t="s">
        <v>221</v>
      </c>
      <c r="B15" s="273"/>
      <c r="C15" s="273"/>
      <c r="D15" s="273"/>
      <c r="E15" s="273"/>
      <c r="F15" s="273"/>
      <c r="G15" s="273"/>
      <c r="H15" s="273"/>
      <c r="I15" s="273"/>
      <c r="J15" s="273"/>
      <c r="K15" s="273"/>
      <c r="M15" s="123" t="s">
        <v>215</v>
      </c>
      <c r="N15" s="123"/>
      <c r="O15" s="123"/>
      <c r="P15" s="123"/>
      <c r="Q15" s="123"/>
      <c r="R15" s="123"/>
      <c r="S15" s="123"/>
      <c r="T15" s="123"/>
      <c r="U15" s="156"/>
      <c r="V15" s="156"/>
      <c r="W15" s="156"/>
      <c r="X15" s="157"/>
      <c r="Y15" s="157"/>
      <c r="Z15" s="157"/>
    </row>
    <row r="16" spans="1:29" ht="12.75" customHeight="1" x14ac:dyDescent="0.2">
      <c r="A16" s="262" t="s">
        <v>223</v>
      </c>
      <c r="B16" s="262"/>
      <c r="C16" s="262"/>
      <c r="D16" s="262"/>
      <c r="E16" s="262"/>
      <c r="F16" s="262"/>
      <c r="G16" s="262"/>
      <c r="H16" s="262"/>
      <c r="I16" s="262"/>
      <c r="J16" s="262"/>
      <c r="K16" s="262"/>
      <c r="M16" s="123" t="s">
        <v>216</v>
      </c>
      <c r="N16" s="123"/>
      <c r="O16" s="123"/>
      <c r="P16" s="123"/>
      <c r="Q16" s="123"/>
      <c r="R16" s="123"/>
      <c r="S16" s="123"/>
      <c r="T16" s="123"/>
    </row>
    <row r="17" spans="1:29" ht="12.75" customHeight="1" x14ac:dyDescent="0.2">
      <c r="A17" s="262" t="s">
        <v>222</v>
      </c>
      <c r="B17" s="262"/>
      <c r="C17" s="262"/>
      <c r="D17" s="262"/>
      <c r="E17" s="262"/>
      <c r="F17" s="262"/>
      <c r="G17" s="262"/>
      <c r="H17" s="262"/>
      <c r="I17" s="262"/>
      <c r="J17" s="262"/>
      <c r="K17" s="262"/>
      <c r="M17" s="123" t="s">
        <v>217</v>
      </c>
      <c r="N17" s="123"/>
      <c r="O17" s="123"/>
      <c r="P17" s="123"/>
      <c r="Q17" s="123"/>
      <c r="R17" s="123"/>
      <c r="S17" s="123"/>
      <c r="T17" s="123"/>
    </row>
    <row r="18" spans="1:29" ht="12.75" customHeight="1" x14ac:dyDescent="0.2">
      <c r="A18" s="253" t="s">
        <v>1</v>
      </c>
      <c r="B18" s="253"/>
      <c r="C18" s="253"/>
      <c r="D18" s="253"/>
      <c r="E18" s="253"/>
      <c r="F18" s="253"/>
      <c r="G18" s="253"/>
      <c r="H18" s="253"/>
      <c r="I18" s="253"/>
      <c r="J18" s="253"/>
      <c r="K18" s="253"/>
      <c r="M18" s="266"/>
      <c r="N18" s="266"/>
      <c r="O18" s="266"/>
      <c r="P18" s="266"/>
      <c r="Q18" s="266"/>
      <c r="R18" s="266"/>
      <c r="S18" s="266"/>
      <c r="T18" s="266"/>
      <c r="U18" s="154" t="s">
        <v>89</v>
      </c>
      <c r="V18" s="154"/>
      <c r="W18" s="154"/>
      <c r="X18" s="154"/>
      <c r="Y18" s="154"/>
      <c r="Z18" s="154"/>
    </row>
    <row r="19" spans="1:29" ht="14.25" customHeight="1" x14ac:dyDescent="0.2">
      <c r="A19" s="253" t="s">
        <v>61</v>
      </c>
      <c r="B19" s="253"/>
      <c r="C19" s="253"/>
      <c r="D19" s="253"/>
      <c r="E19" s="253"/>
      <c r="F19" s="253"/>
      <c r="G19" s="253"/>
      <c r="H19" s="253"/>
      <c r="I19" s="253"/>
      <c r="J19" s="253"/>
      <c r="K19" s="253"/>
      <c r="M19" s="247"/>
      <c r="N19" s="247"/>
      <c r="O19" s="247"/>
      <c r="P19" s="247"/>
      <c r="Q19" s="247"/>
      <c r="R19" s="247"/>
      <c r="S19" s="247"/>
      <c r="T19" s="247"/>
      <c r="U19" s="154"/>
      <c r="V19" s="154"/>
      <c r="W19" s="154"/>
      <c r="X19" s="154"/>
      <c r="Y19" s="154"/>
      <c r="Z19" s="154"/>
      <c r="AA19" s="44"/>
    </row>
    <row r="20" spans="1:29" x14ac:dyDescent="0.2">
      <c r="A20" s="252"/>
      <c r="B20" s="252"/>
      <c r="C20" s="252"/>
      <c r="D20" s="252"/>
      <c r="E20" s="252"/>
      <c r="F20" s="252"/>
      <c r="G20" s="252"/>
      <c r="H20" s="252"/>
      <c r="I20" s="252"/>
      <c r="J20" s="252"/>
      <c r="K20" s="252"/>
      <c r="M20" s="247"/>
      <c r="N20" s="247"/>
      <c r="O20" s="247"/>
      <c r="P20" s="247"/>
      <c r="Q20" s="247"/>
      <c r="R20" s="247"/>
      <c r="S20" s="247"/>
      <c r="T20" s="247"/>
      <c r="U20" s="154"/>
      <c r="V20" s="154"/>
      <c r="W20" s="154"/>
      <c r="X20" s="154"/>
      <c r="Y20" s="154"/>
      <c r="Z20" s="154"/>
    </row>
    <row r="21" spans="1:29" ht="7.5" customHeight="1" x14ac:dyDescent="0.2">
      <c r="A21" s="270" t="s">
        <v>67</v>
      </c>
      <c r="B21" s="270"/>
      <c r="C21" s="270"/>
      <c r="D21" s="270"/>
      <c r="E21" s="270"/>
      <c r="F21" s="270"/>
      <c r="G21" s="270"/>
      <c r="H21" s="270"/>
      <c r="I21" s="270"/>
      <c r="J21" s="270"/>
      <c r="K21" s="270"/>
      <c r="M21" s="2"/>
      <c r="N21" s="2"/>
      <c r="O21" s="2"/>
      <c r="P21" s="2"/>
      <c r="Q21" s="2"/>
      <c r="R21" s="2"/>
    </row>
    <row r="22" spans="1:29" ht="15" customHeight="1" x14ac:dyDescent="0.2">
      <c r="A22" s="270"/>
      <c r="B22" s="270"/>
      <c r="C22" s="270"/>
      <c r="D22" s="270"/>
      <c r="E22" s="270"/>
      <c r="F22" s="270"/>
      <c r="G22" s="270"/>
      <c r="H22" s="270"/>
      <c r="I22" s="270"/>
      <c r="J22" s="270"/>
      <c r="K22" s="270"/>
      <c r="M22" s="272" t="s">
        <v>95</v>
      </c>
      <c r="N22" s="272"/>
      <c r="O22" s="272"/>
      <c r="P22" s="272"/>
      <c r="Q22" s="272"/>
      <c r="R22" s="272"/>
      <c r="S22" s="272"/>
      <c r="T22" s="272"/>
    </row>
    <row r="23" spans="1:29" ht="15" customHeight="1" x14ac:dyDescent="0.2">
      <c r="A23" s="270"/>
      <c r="B23" s="270"/>
      <c r="C23" s="270"/>
      <c r="D23" s="270"/>
      <c r="E23" s="270"/>
      <c r="F23" s="270"/>
      <c r="G23" s="270"/>
      <c r="H23" s="270"/>
      <c r="I23" s="270"/>
      <c r="J23" s="270"/>
      <c r="K23" s="270"/>
      <c r="M23" s="272"/>
      <c r="N23" s="272"/>
      <c r="O23" s="272"/>
      <c r="P23" s="272"/>
      <c r="Q23" s="272"/>
      <c r="R23" s="272"/>
      <c r="S23" s="272"/>
      <c r="T23" s="272"/>
      <c r="U23" s="158" t="s">
        <v>93</v>
      </c>
      <c r="V23" s="159"/>
      <c r="W23" s="159"/>
      <c r="X23" s="159"/>
      <c r="Y23" s="159"/>
      <c r="Z23" s="159"/>
      <c r="AA23" s="160"/>
    </row>
    <row r="24" spans="1:29" ht="20.25" customHeight="1" x14ac:dyDescent="0.2">
      <c r="A24" s="270"/>
      <c r="B24" s="270"/>
      <c r="C24" s="270"/>
      <c r="D24" s="270"/>
      <c r="E24" s="270"/>
      <c r="F24" s="270"/>
      <c r="G24" s="270"/>
      <c r="H24" s="270"/>
      <c r="I24" s="270"/>
      <c r="J24" s="270"/>
      <c r="K24" s="270"/>
      <c r="M24" s="272"/>
      <c r="N24" s="272"/>
      <c r="O24" s="272"/>
      <c r="P24" s="272"/>
      <c r="Q24" s="272"/>
      <c r="R24" s="272"/>
      <c r="S24" s="272"/>
      <c r="T24" s="272"/>
      <c r="U24" s="160"/>
      <c r="V24" s="160"/>
      <c r="W24" s="160"/>
      <c r="X24" s="160"/>
      <c r="Y24" s="160"/>
      <c r="Z24" s="160"/>
      <c r="AA24" s="160"/>
    </row>
    <row r="25" spans="1:29" ht="10.5" customHeight="1" x14ac:dyDescent="0.2">
      <c r="A25" s="2"/>
      <c r="B25" s="2"/>
      <c r="C25" s="2"/>
      <c r="D25" s="2"/>
      <c r="E25" s="2"/>
      <c r="F25" s="2"/>
      <c r="G25" s="2"/>
      <c r="H25" s="2"/>
      <c r="I25" s="2"/>
      <c r="J25" s="2"/>
      <c r="K25" s="2"/>
      <c r="M25" s="3"/>
      <c r="N25" s="3"/>
      <c r="O25" s="3"/>
      <c r="P25" s="3"/>
      <c r="Q25" s="3"/>
      <c r="R25" s="3"/>
      <c r="U25" s="160"/>
      <c r="V25" s="160"/>
      <c r="W25" s="160"/>
      <c r="X25" s="160"/>
      <c r="Y25" s="160"/>
      <c r="Z25" s="160"/>
      <c r="AA25" s="160"/>
      <c r="AC25" s="1">
        <f>220*14</f>
        <v>3080</v>
      </c>
    </row>
    <row r="26" spans="1:29" x14ac:dyDescent="0.2">
      <c r="A26" s="171" t="s">
        <v>16</v>
      </c>
      <c r="B26" s="171"/>
      <c r="C26" s="171"/>
      <c r="D26" s="171"/>
      <c r="E26" s="171"/>
      <c r="F26" s="171"/>
      <c r="G26" s="171"/>
      <c r="M26" s="271" t="s">
        <v>102</v>
      </c>
      <c r="N26" s="271"/>
      <c r="O26" s="271"/>
      <c r="P26" s="271"/>
      <c r="Q26" s="271"/>
      <c r="R26" s="271"/>
      <c r="S26" s="271"/>
      <c r="T26" s="271"/>
      <c r="U26" s="160"/>
      <c r="V26" s="160"/>
      <c r="W26" s="160"/>
      <c r="X26" s="160"/>
      <c r="Y26" s="160"/>
      <c r="Z26" s="160"/>
      <c r="AA26" s="160"/>
    </row>
    <row r="27" spans="1:29" ht="26.25" customHeight="1" x14ac:dyDescent="0.2">
      <c r="A27" s="4"/>
      <c r="B27" s="235" t="s">
        <v>2</v>
      </c>
      <c r="C27" s="237"/>
      <c r="D27" s="235" t="s">
        <v>3</v>
      </c>
      <c r="E27" s="236"/>
      <c r="F27" s="237"/>
      <c r="G27" s="225" t="s">
        <v>18</v>
      </c>
      <c r="H27" s="225" t="s">
        <v>10</v>
      </c>
      <c r="I27" s="235" t="s">
        <v>4</v>
      </c>
      <c r="J27" s="236"/>
      <c r="K27" s="237"/>
      <c r="M27" s="271"/>
      <c r="N27" s="271"/>
      <c r="O27" s="271"/>
      <c r="P27" s="271"/>
      <c r="Q27" s="271"/>
      <c r="R27" s="271"/>
      <c r="S27" s="271"/>
      <c r="T27" s="271"/>
    </row>
    <row r="28" spans="1:29" ht="14.25" customHeight="1" x14ac:dyDescent="0.2">
      <c r="A28" s="4"/>
      <c r="B28" s="5" t="s">
        <v>5</v>
      </c>
      <c r="C28" s="5" t="s">
        <v>6</v>
      </c>
      <c r="D28" s="5" t="s">
        <v>7</v>
      </c>
      <c r="E28" s="5" t="s">
        <v>8</v>
      </c>
      <c r="F28" s="5" t="s">
        <v>9</v>
      </c>
      <c r="G28" s="226"/>
      <c r="H28" s="226"/>
      <c r="I28" s="5" t="s">
        <v>11</v>
      </c>
      <c r="J28" s="5" t="s">
        <v>12</v>
      </c>
      <c r="K28" s="5" t="s">
        <v>13</v>
      </c>
      <c r="M28" s="271"/>
      <c r="N28" s="271"/>
      <c r="O28" s="271"/>
      <c r="P28" s="271"/>
      <c r="Q28" s="271"/>
      <c r="R28" s="271"/>
      <c r="S28" s="271"/>
      <c r="T28" s="271"/>
    </row>
    <row r="29" spans="1:29" ht="17.25" customHeight="1" x14ac:dyDescent="0.2">
      <c r="A29" s="6" t="s">
        <v>14</v>
      </c>
      <c r="B29" s="7">
        <v>14</v>
      </c>
      <c r="C29" s="7">
        <v>14</v>
      </c>
      <c r="D29" s="17">
        <v>3</v>
      </c>
      <c r="E29" s="17">
        <v>3</v>
      </c>
      <c r="F29" s="17">
        <v>2</v>
      </c>
      <c r="G29" s="17"/>
      <c r="H29" s="33"/>
      <c r="I29" s="17">
        <v>3</v>
      </c>
      <c r="J29" s="17">
        <v>1</v>
      </c>
      <c r="K29" s="17">
        <v>12</v>
      </c>
      <c r="M29" s="271"/>
      <c r="N29" s="271"/>
      <c r="O29" s="271"/>
      <c r="P29" s="271"/>
      <c r="Q29" s="271"/>
      <c r="R29" s="271"/>
      <c r="S29" s="271"/>
      <c r="T29" s="271"/>
      <c r="U29" s="153" t="str">
        <f>IF(SUM(B29:K29)=52,"Corect","Suma trebuie să fie 52")</f>
        <v>Corect</v>
      </c>
      <c r="V29" s="153"/>
    </row>
    <row r="30" spans="1:29" ht="15" customHeight="1" x14ac:dyDescent="0.2">
      <c r="A30" s="6" t="s">
        <v>15</v>
      </c>
      <c r="B30" s="7">
        <v>14</v>
      </c>
      <c r="C30" s="7">
        <v>14</v>
      </c>
      <c r="D30" s="17">
        <v>3</v>
      </c>
      <c r="E30" s="17">
        <v>3</v>
      </c>
      <c r="F30" s="17">
        <v>2</v>
      </c>
      <c r="G30" s="17"/>
      <c r="H30" s="17"/>
      <c r="I30" s="17">
        <v>3</v>
      </c>
      <c r="J30" s="17">
        <v>1</v>
      </c>
      <c r="K30" s="17">
        <v>12</v>
      </c>
      <c r="M30" s="271"/>
      <c r="N30" s="271"/>
      <c r="O30" s="271"/>
      <c r="P30" s="271"/>
      <c r="Q30" s="271"/>
      <c r="R30" s="271"/>
      <c r="S30" s="271"/>
      <c r="T30" s="271"/>
      <c r="U30" s="153" t="str">
        <f>IF(SUM(B30:K30)=52,"Corect","Suma trebuie să fie 52")</f>
        <v>Corect</v>
      </c>
      <c r="V30" s="153"/>
    </row>
    <row r="31" spans="1:29" ht="15.75" customHeight="1" x14ac:dyDescent="0.2">
      <c r="A31" s="26"/>
      <c r="B31" s="24"/>
      <c r="C31" s="24"/>
      <c r="D31" s="24"/>
      <c r="E31" s="24"/>
      <c r="F31" s="24"/>
      <c r="G31" s="24"/>
      <c r="H31" s="24"/>
      <c r="I31" s="24"/>
      <c r="J31" s="24"/>
      <c r="K31" s="27"/>
      <c r="M31" s="271"/>
      <c r="N31" s="271"/>
      <c r="O31" s="271"/>
      <c r="P31" s="271"/>
      <c r="Q31" s="271"/>
      <c r="R31" s="271"/>
      <c r="S31" s="271"/>
      <c r="T31" s="271"/>
    </row>
    <row r="32" spans="1:29" ht="21" hidden="1" customHeight="1" x14ac:dyDescent="0.2">
      <c r="A32" s="25"/>
      <c r="B32" s="25"/>
      <c r="C32" s="25"/>
      <c r="D32" s="25"/>
      <c r="E32" s="25"/>
      <c r="F32" s="25"/>
      <c r="G32" s="25"/>
      <c r="M32" s="271"/>
      <c r="N32" s="271"/>
      <c r="O32" s="271"/>
      <c r="P32" s="271"/>
      <c r="Q32" s="271"/>
      <c r="R32" s="271"/>
      <c r="S32" s="271"/>
      <c r="T32" s="271"/>
    </row>
    <row r="33" spans="1:23" ht="15" hidden="1" customHeight="1" x14ac:dyDescent="0.2">
      <c r="B33" s="2"/>
      <c r="C33" s="2"/>
      <c r="D33" s="2"/>
      <c r="E33" s="2"/>
      <c r="F33" s="2"/>
      <c r="G33" s="2"/>
      <c r="M33" s="8"/>
      <c r="N33" s="8"/>
      <c r="O33" s="8"/>
      <c r="P33" s="8"/>
      <c r="Q33" s="8"/>
      <c r="R33" s="8"/>
      <c r="S33" s="8"/>
    </row>
    <row r="34" spans="1:23" hidden="1" x14ac:dyDescent="0.2">
      <c r="B34" s="8"/>
      <c r="C34" s="8"/>
      <c r="D34" s="8"/>
      <c r="E34" s="8"/>
      <c r="F34" s="8"/>
      <c r="G34" s="8"/>
      <c r="M34" s="8"/>
      <c r="N34" s="8"/>
      <c r="O34" s="8"/>
      <c r="P34" s="8"/>
      <c r="Q34" s="8"/>
      <c r="R34" s="8"/>
      <c r="S34" s="8"/>
    </row>
    <row r="35" spans="1:23" hidden="1" x14ac:dyDescent="0.2"/>
    <row r="36" spans="1:23" ht="16.5" customHeight="1" x14ac:dyDescent="0.2">
      <c r="A36" s="250" t="s">
        <v>21</v>
      </c>
      <c r="B36" s="251"/>
      <c r="C36" s="251"/>
      <c r="D36" s="251"/>
      <c r="E36" s="251"/>
      <c r="F36" s="251"/>
      <c r="G36" s="251"/>
      <c r="H36" s="251"/>
      <c r="I36" s="251"/>
      <c r="J36" s="251"/>
      <c r="K36" s="251"/>
      <c r="L36" s="251"/>
      <c r="M36" s="251"/>
      <c r="N36" s="251"/>
      <c r="O36" s="251"/>
      <c r="P36" s="251"/>
      <c r="Q36" s="251"/>
      <c r="R36" s="251"/>
      <c r="S36" s="251"/>
      <c r="T36" s="251"/>
    </row>
    <row r="37" spans="1:23" ht="8.25" hidden="1" customHeight="1" x14ac:dyDescent="0.2">
      <c r="N37" s="9"/>
      <c r="O37" s="10" t="s">
        <v>37</v>
      </c>
      <c r="P37" s="10" t="s">
        <v>38</v>
      </c>
      <c r="Q37" s="10" t="s">
        <v>39</v>
      </c>
      <c r="R37" s="10" t="s">
        <v>96</v>
      </c>
      <c r="S37" s="10" t="s">
        <v>97</v>
      </c>
      <c r="T37" s="10"/>
    </row>
    <row r="38" spans="1:23" ht="17.25" customHeight="1" x14ac:dyDescent="0.2">
      <c r="A38" s="241" t="s">
        <v>42</v>
      </c>
      <c r="B38" s="241"/>
      <c r="C38" s="241"/>
      <c r="D38" s="241"/>
      <c r="E38" s="241"/>
      <c r="F38" s="241"/>
      <c r="G38" s="241"/>
      <c r="H38" s="241"/>
      <c r="I38" s="241"/>
      <c r="J38" s="241"/>
      <c r="K38" s="241"/>
      <c r="L38" s="241"/>
      <c r="M38" s="241"/>
      <c r="N38" s="241"/>
      <c r="O38" s="241"/>
      <c r="P38" s="241"/>
      <c r="Q38" s="241"/>
      <c r="R38" s="241"/>
      <c r="S38" s="241"/>
      <c r="T38" s="241"/>
    </row>
    <row r="39" spans="1:23" ht="25.5" customHeight="1" x14ac:dyDescent="0.2">
      <c r="A39" s="228" t="s">
        <v>27</v>
      </c>
      <c r="B39" s="213" t="s">
        <v>26</v>
      </c>
      <c r="C39" s="214"/>
      <c r="D39" s="214"/>
      <c r="E39" s="214"/>
      <c r="F39" s="214"/>
      <c r="G39" s="214"/>
      <c r="H39" s="214"/>
      <c r="I39" s="215"/>
      <c r="J39" s="225" t="s">
        <v>40</v>
      </c>
      <c r="K39" s="242" t="s">
        <v>24</v>
      </c>
      <c r="L39" s="243"/>
      <c r="M39" s="244"/>
      <c r="N39" s="242" t="s">
        <v>41</v>
      </c>
      <c r="O39" s="258"/>
      <c r="P39" s="259"/>
      <c r="Q39" s="242" t="s">
        <v>23</v>
      </c>
      <c r="R39" s="243"/>
      <c r="S39" s="244"/>
      <c r="T39" s="268" t="s">
        <v>22</v>
      </c>
    </row>
    <row r="40" spans="1:23" ht="13.5" customHeight="1" x14ac:dyDescent="0.2">
      <c r="A40" s="229"/>
      <c r="B40" s="216"/>
      <c r="C40" s="217"/>
      <c r="D40" s="217"/>
      <c r="E40" s="217"/>
      <c r="F40" s="217"/>
      <c r="G40" s="217"/>
      <c r="H40" s="217"/>
      <c r="I40" s="218"/>
      <c r="J40" s="226"/>
      <c r="K40" s="5" t="s">
        <v>28</v>
      </c>
      <c r="L40" s="5" t="s">
        <v>29</v>
      </c>
      <c r="M40" s="5" t="s">
        <v>30</v>
      </c>
      <c r="N40" s="5" t="s">
        <v>34</v>
      </c>
      <c r="O40" s="5" t="s">
        <v>7</v>
      </c>
      <c r="P40" s="5" t="s">
        <v>31</v>
      </c>
      <c r="Q40" s="5" t="s">
        <v>32</v>
      </c>
      <c r="R40" s="5" t="s">
        <v>28</v>
      </c>
      <c r="S40" s="5" t="s">
        <v>33</v>
      </c>
      <c r="T40" s="226"/>
    </row>
    <row r="41" spans="1:23" x14ac:dyDescent="0.2">
      <c r="A41" s="32" t="s">
        <v>103</v>
      </c>
      <c r="B41" s="142" t="s">
        <v>209</v>
      </c>
      <c r="C41" s="143"/>
      <c r="D41" s="143"/>
      <c r="E41" s="143"/>
      <c r="F41" s="143"/>
      <c r="G41" s="143"/>
      <c r="H41" s="143"/>
      <c r="I41" s="144"/>
      <c r="J41" s="11">
        <v>6</v>
      </c>
      <c r="K41" s="11">
        <v>2</v>
      </c>
      <c r="L41" s="11">
        <v>1</v>
      </c>
      <c r="M41" s="11">
        <v>0</v>
      </c>
      <c r="N41" s="12">
        <f>K41+L41+M41</f>
        <v>3</v>
      </c>
      <c r="O41" s="13">
        <f>P41-N41</f>
        <v>8</v>
      </c>
      <c r="P41" s="13">
        <f>ROUND(PRODUCT(J41,25)/14,0)</f>
        <v>11</v>
      </c>
      <c r="Q41" s="16" t="s">
        <v>32</v>
      </c>
      <c r="R41" s="11"/>
      <c r="S41" s="17"/>
      <c r="T41" s="11" t="s">
        <v>97</v>
      </c>
    </row>
    <row r="42" spans="1:23" x14ac:dyDescent="0.2">
      <c r="A42" s="21" t="s">
        <v>104</v>
      </c>
      <c r="B42" s="142" t="s">
        <v>119</v>
      </c>
      <c r="C42" s="143"/>
      <c r="D42" s="143"/>
      <c r="E42" s="143"/>
      <c r="F42" s="143"/>
      <c r="G42" s="143"/>
      <c r="H42" s="143"/>
      <c r="I42" s="144"/>
      <c r="J42" s="11">
        <v>6</v>
      </c>
      <c r="K42" s="11">
        <v>2</v>
      </c>
      <c r="L42" s="11">
        <v>1</v>
      </c>
      <c r="M42" s="11">
        <v>0</v>
      </c>
      <c r="N42" s="12">
        <f>K42+L42+M42</f>
        <v>3</v>
      </c>
      <c r="O42" s="13">
        <f>P42-N42</f>
        <v>8</v>
      </c>
      <c r="P42" s="13">
        <f>ROUND(PRODUCT(J42,25)/14,0)</f>
        <v>11</v>
      </c>
      <c r="Q42" s="16" t="s">
        <v>32</v>
      </c>
      <c r="R42" s="11"/>
      <c r="S42" s="17"/>
      <c r="T42" s="11" t="s">
        <v>97</v>
      </c>
    </row>
    <row r="43" spans="1:23" x14ac:dyDescent="0.2">
      <c r="A43" s="21" t="s">
        <v>105</v>
      </c>
      <c r="B43" s="142" t="s">
        <v>120</v>
      </c>
      <c r="C43" s="143"/>
      <c r="D43" s="143"/>
      <c r="E43" s="143"/>
      <c r="F43" s="143"/>
      <c r="G43" s="143"/>
      <c r="H43" s="143"/>
      <c r="I43" s="144"/>
      <c r="J43" s="11">
        <v>6</v>
      </c>
      <c r="K43" s="11">
        <v>2</v>
      </c>
      <c r="L43" s="11">
        <v>1</v>
      </c>
      <c r="M43" s="11">
        <v>0</v>
      </c>
      <c r="N43" s="12">
        <f>K43+L43+M43</f>
        <v>3</v>
      </c>
      <c r="O43" s="13">
        <f>P43-N43</f>
        <v>8</v>
      </c>
      <c r="P43" s="13">
        <f>ROUND(PRODUCT(J43,25)/14,0)</f>
        <v>11</v>
      </c>
      <c r="Q43" s="16" t="s">
        <v>32</v>
      </c>
      <c r="R43" s="11"/>
      <c r="S43" s="17"/>
      <c r="T43" s="11" t="s">
        <v>97</v>
      </c>
    </row>
    <row r="44" spans="1:23" x14ac:dyDescent="0.2">
      <c r="A44" s="21" t="s">
        <v>106</v>
      </c>
      <c r="B44" s="142" t="s">
        <v>118</v>
      </c>
      <c r="C44" s="143"/>
      <c r="D44" s="143"/>
      <c r="E44" s="143"/>
      <c r="F44" s="143"/>
      <c r="G44" s="143"/>
      <c r="H44" s="143"/>
      <c r="I44" s="144"/>
      <c r="J44" s="11">
        <v>5</v>
      </c>
      <c r="K44" s="11">
        <v>0</v>
      </c>
      <c r="L44" s="11">
        <v>2</v>
      </c>
      <c r="M44" s="11">
        <v>0</v>
      </c>
      <c r="N44" s="12">
        <f>K44+L44+M44</f>
        <v>2</v>
      </c>
      <c r="O44" s="13">
        <f>P44-N44</f>
        <v>7</v>
      </c>
      <c r="P44" s="13">
        <f>ROUND(PRODUCT(J44,25)/14,0)</f>
        <v>9</v>
      </c>
      <c r="Q44" s="16" t="s">
        <v>32</v>
      </c>
      <c r="R44" s="11"/>
      <c r="S44" s="17"/>
      <c r="T44" s="11" t="s">
        <v>96</v>
      </c>
    </row>
    <row r="45" spans="1:23" x14ac:dyDescent="0.2">
      <c r="A45" s="21" t="s">
        <v>107</v>
      </c>
      <c r="B45" s="142" t="s">
        <v>210</v>
      </c>
      <c r="C45" s="143"/>
      <c r="D45" s="143"/>
      <c r="E45" s="143"/>
      <c r="F45" s="143"/>
      <c r="G45" s="143"/>
      <c r="H45" s="143"/>
      <c r="I45" s="144"/>
      <c r="J45" s="11">
        <v>7</v>
      </c>
      <c r="K45" s="11">
        <v>1</v>
      </c>
      <c r="L45" s="11">
        <v>2</v>
      </c>
      <c r="M45" s="11">
        <v>0</v>
      </c>
      <c r="N45" s="12">
        <f>K45+L45+M45</f>
        <v>3</v>
      </c>
      <c r="O45" s="13">
        <f>P45-N45</f>
        <v>10</v>
      </c>
      <c r="P45" s="13">
        <f>ROUND(PRODUCT(J45,25)/14,0)</f>
        <v>13</v>
      </c>
      <c r="Q45" s="16"/>
      <c r="R45" s="11" t="s">
        <v>28</v>
      </c>
      <c r="S45" s="17"/>
      <c r="T45" s="11" t="s">
        <v>96</v>
      </c>
    </row>
    <row r="46" spans="1:23" x14ac:dyDescent="0.2">
      <c r="A46" s="14" t="s">
        <v>25</v>
      </c>
      <c r="B46" s="133"/>
      <c r="C46" s="269"/>
      <c r="D46" s="269"/>
      <c r="E46" s="269"/>
      <c r="F46" s="269"/>
      <c r="G46" s="269"/>
      <c r="H46" s="269"/>
      <c r="I46" s="134"/>
      <c r="J46" s="14">
        <f t="shared" ref="J46:P46" si="0">SUM(J41:J45)</f>
        <v>30</v>
      </c>
      <c r="K46" s="14">
        <f t="shared" si="0"/>
        <v>7</v>
      </c>
      <c r="L46" s="14">
        <f t="shared" si="0"/>
        <v>7</v>
      </c>
      <c r="M46" s="14">
        <f t="shared" si="0"/>
        <v>0</v>
      </c>
      <c r="N46" s="14">
        <f t="shared" si="0"/>
        <v>14</v>
      </c>
      <c r="O46" s="14">
        <f t="shared" si="0"/>
        <v>41</v>
      </c>
      <c r="P46" s="14">
        <f t="shared" si="0"/>
        <v>55</v>
      </c>
      <c r="Q46" s="14">
        <f>COUNTIF(Q41:Q45,"E")</f>
        <v>4</v>
      </c>
      <c r="R46" s="14">
        <f>COUNTIF(R41:R45,"C")</f>
        <v>1</v>
      </c>
      <c r="S46" s="14">
        <f>COUNTIF(S41:S45,"VP")</f>
        <v>0</v>
      </c>
      <c r="T46" s="48">
        <f>COUNTA(T41:T45)</f>
        <v>5</v>
      </c>
      <c r="U46" s="118" t="str">
        <f>IF(Q46&gt;=SUM(R46:S46),"Corect","E trebuie să fie cel puțin egal cu C+VP")</f>
        <v>Corect</v>
      </c>
      <c r="V46" s="119"/>
      <c r="W46" s="119"/>
    </row>
    <row r="47" spans="1:23" ht="19.5" hidden="1" customHeight="1" x14ac:dyDescent="0.2"/>
    <row r="48" spans="1:23" ht="16.5" customHeight="1" x14ac:dyDescent="0.2">
      <c r="A48" s="241" t="s">
        <v>43</v>
      </c>
      <c r="B48" s="241"/>
      <c r="C48" s="241"/>
      <c r="D48" s="241"/>
      <c r="E48" s="241"/>
      <c r="F48" s="241"/>
      <c r="G48" s="241"/>
      <c r="H48" s="241"/>
      <c r="I48" s="241"/>
      <c r="J48" s="241"/>
      <c r="K48" s="241"/>
      <c r="L48" s="241"/>
      <c r="M48" s="241"/>
      <c r="N48" s="241"/>
      <c r="O48" s="241"/>
      <c r="P48" s="241"/>
      <c r="Q48" s="241"/>
      <c r="R48" s="241"/>
      <c r="S48" s="241"/>
      <c r="T48" s="241"/>
    </row>
    <row r="49" spans="1:23" ht="26.25" customHeight="1" x14ac:dyDescent="0.2">
      <c r="A49" s="228" t="s">
        <v>27</v>
      </c>
      <c r="B49" s="213" t="s">
        <v>26</v>
      </c>
      <c r="C49" s="214"/>
      <c r="D49" s="214"/>
      <c r="E49" s="214"/>
      <c r="F49" s="214"/>
      <c r="G49" s="214"/>
      <c r="H49" s="214"/>
      <c r="I49" s="215"/>
      <c r="J49" s="225" t="s">
        <v>40</v>
      </c>
      <c r="K49" s="242" t="s">
        <v>24</v>
      </c>
      <c r="L49" s="243"/>
      <c r="M49" s="244"/>
      <c r="N49" s="242" t="s">
        <v>41</v>
      </c>
      <c r="O49" s="258"/>
      <c r="P49" s="259"/>
      <c r="Q49" s="242" t="s">
        <v>23</v>
      </c>
      <c r="R49" s="243"/>
      <c r="S49" s="244"/>
      <c r="T49" s="268" t="s">
        <v>22</v>
      </c>
    </row>
    <row r="50" spans="1:23" ht="12.75" customHeight="1" x14ac:dyDescent="0.2">
      <c r="A50" s="229"/>
      <c r="B50" s="216"/>
      <c r="C50" s="217"/>
      <c r="D50" s="217"/>
      <c r="E50" s="217"/>
      <c r="F50" s="217"/>
      <c r="G50" s="217"/>
      <c r="H50" s="217"/>
      <c r="I50" s="218"/>
      <c r="J50" s="226"/>
      <c r="K50" s="5" t="s">
        <v>28</v>
      </c>
      <c r="L50" s="5" t="s">
        <v>29</v>
      </c>
      <c r="M50" s="5" t="s">
        <v>30</v>
      </c>
      <c r="N50" s="5" t="s">
        <v>34</v>
      </c>
      <c r="O50" s="5" t="s">
        <v>7</v>
      </c>
      <c r="P50" s="5" t="s">
        <v>31</v>
      </c>
      <c r="Q50" s="5" t="s">
        <v>32</v>
      </c>
      <c r="R50" s="5" t="s">
        <v>28</v>
      </c>
      <c r="S50" s="5" t="s">
        <v>33</v>
      </c>
      <c r="T50" s="226"/>
    </row>
    <row r="51" spans="1:23" x14ac:dyDescent="0.2">
      <c r="A51" s="32" t="s">
        <v>108</v>
      </c>
      <c r="B51" s="142" t="s">
        <v>128</v>
      </c>
      <c r="C51" s="143"/>
      <c r="D51" s="143"/>
      <c r="E51" s="143"/>
      <c r="F51" s="143"/>
      <c r="G51" s="143"/>
      <c r="H51" s="143"/>
      <c r="I51" s="144"/>
      <c r="J51" s="11">
        <v>6</v>
      </c>
      <c r="K51" s="11">
        <v>2</v>
      </c>
      <c r="L51" s="11">
        <v>1</v>
      </c>
      <c r="M51" s="11"/>
      <c r="N51" s="12">
        <f>K51+L51+M51</f>
        <v>3</v>
      </c>
      <c r="O51" s="13">
        <f>P51-N51</f>
        <v>8</v>
      </c>
      <c r="P51" s="13">
        <f>ROUND(PRODUCT(J51,25)/14,0)</f>
        <v>11</v>
      </c>
      <c r="Q51" s="16" t="s">
        <v>32</v>
      </c>
      <c r="R51" s="11"/>
      <c r="S51" s="17"/>
      <c r="T51" s="11" t="s">
        <v>97</v>
      </c>
    </row>
    <row r="52" spans="1:23" x14ac:dyDescent="0.2">
      <c r="A52" s="21" t="s">
        <v>109</v>
      </c>
      <c r="B52" s="142" t="s">
        <v>127</v>
      </c>
      <c r="C52" s="143"/>
      <c r="D52" s="143"/>
      <c r="E52" s="143"/>
      <c r="F52" s="143"/>
      <c r="G52" s="143"/>
      <c r="H52" s="143"/>
      <c r="I52" s="144"/>
      <c r="J52" s="11">
        <v>6</v>
      </c>
      <c r="K52" s="11">
        <v>2</v>
      </c>
      <c r="L52" s="11">
        <v>1</v>
      </c>
      <c r="M52" s="11"/>
      <c r="N52" s="12">
        <f>K52+L52+M52</f>
        <v>3</v>
      </c>
      <c r="O52" s="13">
        <f>P52-N52</f>
        <v>8</v>
      </c>
      <c r="P52" s="13">
        <f>ROUND(PRODUCT(J52,25)/14,0)</f>
        <v>11</v>
      </c>
      <c r="Q52" s="16" t="s">
        <v>32</v>
      </c>
      <c r="R52" s="11"/>
      <c r="S52" s="17"/>
      <c r="T52" s="11" t="s">
        <v>97</v>
      </c>
    </row>
    <row r="53" spans="1:23" x14ac:dyDescent="0.2">
      <c r="A53" s="21" t="s">
        <v>110</v>
      </c>
      <c r="B53" s="142" t="s">
        <v>205</v>
      </c>
      <c r="C53" s="143"/>
      <c r="D53" s="143"/>
      <c r="E53" s="143"/>
      <c r="F53" s="143"/>
      <c r="G53" s="143"/>
      <c r="H53" s="143"/>
      <c r="I53" s="144"/>
      <c r="J53" s="11">
        <v>5</v>
      </c>
      <c r="K53" s="11">
        <v>1</v>
      </c>
      <c r="L53" s="11">
        <v>1</v>
      </c>
      <c r="M53" s="11"/>
      <c r="N53" s="12">
        <f>K53+L53+M53</f>
        <v>2</v>
      </c>
      <c r="O53" s="13">
        <f>P53-N53</f>
        <v>7</v>
      </c>
      <c r="P53" s="13">
        <f>ROUND(PRODUCT(J53,25)/14,0)</f>
        <v>9</v>
      </c>
      <c r="Q53" s="16" t="s">
        <v>32</v>
      </c>
      <c r="R53" s="11"/>
      <c r="S53" s="17"/>
      <c r="T53" s="11" t="s">
        <v>96</v>
      </c>
    </row>
    <row r="54" spans="1:23" x14ac:dyDescent="0.2">
      <c r="A54" s="21" t="s">
        <v>111</v>
      </c>
      <c r="B54" s="142" t="s">
        <v>126</v>
      </c>
      <c r="C54" s="143"/>
      <c r="D54" s="143"/>
      <c r="E54" s="143"/>
      <c r="F54" s="143"/>
      <c r="G54" s="143"/>
      <c r="H54" s="143"/>
      <c r="I54" s="144"/>
      <c r="J54" s="11">
        <v>6</v>
      </c>
      <c r="K54" s="11">
        <v>1</v>
      </c>
      <c r="L54" s="11">
        <v>2</v>
      </c>
      <c r="M54" s="11"/>
      <c r="N54" s="12">
        <f>K54+L54+M54</f>
        <v>3</v>
      </c>
      <c r="O54" s="13">
        <f>P54-N54</f>
        <v>8</v>
      </c>
      <c r="P54" s="13">
        <f>ROUND(PRODUCT(J54,25)/14,0)</f>
        <v>11</v>
      </c>
      <c r="Q54" s="16" t="s">
        <v>32</v>
      </c>
      <c r="R54" s="11"/>
      <c r="S54" s="17"/>
      <c r="T54" s="11" t="s">
        <v>96</v>
      </c>
    </row>
    <row r="55" spans="1:23" x14ac:dyDescent="0.2">
      <c r="A55" s="21" t="s">
        <v>112</v>
      </c>
      <c r="B55" s="142" t="s">
        <v>211</v>
      </c>
      <c r="C55" s="143"/>
      <c r="D55" s="143"/>
      <c r="E55" s="143"/>
      <c r="F55" s="143"/>
      <c r="G55" s="143"/>
      <c r="H55" s="143"/>
      <c r="I55" s="144"/>
      <c r="J55" s="11">
        <v>7</v>
      </c>
      <c r="K55" s="11">
        <v>1</v>
      </c>
      <c r="L55" s="11">
        <v>2</v>
      </c>
      <c r="M55" s="11"/>
      <c r="N55" s="12">
        <f>K55+L55+M55</f>
        <v>3</v>
      </c>
      <c r="O55" s="13">
        <f>P55-N55</f>
        <v>10</v>
      </c>
      <c r="P55" s="13">
        <f>ROUND(PRODUCT(J55,25)/14,0)</f>
        <v>13</v>
      </c>
      <c r="Q55" s="16"/>
      <c r="R55" s="11" t="s">
        <v>28</v>
      </c>
      <c r="S55" s="17"/>
      <c r="T55" s="11" t="s">
        <v>96</v>
      </c>
    </row>
    <row r="56" spans="1:23" x14ac:dyDescent="0.2">
      <c r="A56" s="14" t="s">
        <v>25</v>
      </c>
      <c r="B56" s="133"/>
      <c r="C56" s="269"/>
      <c r="D56" s="269"/>
      <c r="E56" s="269"/>
      <c r="F56" s="269"/>
      <c r="G56" s="269"/>
      <c r="H56" s="269"/>
      <c r="I56" s="134"/>
      <c r="J56" s="14">
        <f t="shared" ref="J56:P56" si="1">SUM(J51:J55)</f>
        <v>30</v>
      </c>
      <c r="K56" s="14">
        <f t="shared" si="1"/>
        <v>7</v>
      </c>
      <c r="L56" s="14">
        <f t="shared" si="1"/>
        <v>7</v>
      </c>
      <c r="M56" s="14">
        <f t="shared" si="1"/>
        <v>0</v>
      </c>
      <c r="N56" s="14">
        <f t="shared" si="1"/>
        <v>14</v>
      </c>
      <c r="O56" s="14">
        <f t="shared" si="1"/>
        <v>41</v>
      </c>
      <c r="P56" s="14">
        <f t="shared" si="1"/>
        <v>55</v>
      </c>
      <c r="Q56" s="14">
        <f>COUNTIF(Q51:Q55,"E")</f>
        <v>4</v>
      </c>
      <c r="R56" s="14">
        <f>COUNTIF(R51:R55,"C")</f>
        <v>1</v>
      </c>
      <c r="S56" s="14">
        <f>COUNTIF(S51:S55,"VP")</f>
        <v>0</v>
      </c>
      <c r="T56" s="48">
        <f>COUNTA(T51:T55)</f>
        <v>5</v>
      </c>
      <c r="U56" s="118" t="str">
        <f>IF(Q56&gt;=SUM(R56:S56),"Corect","E trebuie să fie cel puțin egal cu C+VP")</f>
        <v>Corect</v>
      </c>
      <c r="V56" s="119"/>
      <c r="W56" s="119"/>
    </row>
    <row r="57" spans="1:23" ht="11.25" hidden="1" customHeight="1" x14ac:dyDescent="0.2"/>
    <row r="58" spans="1:23" ht="18" customHeight="1" x14ac:dyDescent="0.2">
      <c r="A58" s="241" t="s">
        <v>44</v>
      </c>
      <c r="B58" s="241"/>
      <c r="C58" s="241"/>
      <c r="D58" s="241"/>
      <c r="E58" s="241"/>
      <c r="F58" s="241"/>
      <c r="G58" s="241"/>
      <c r="H58" s="241"/>
      <c r="I58" s="241"/>
      <c r="J58" s="241"/>
      <c r="K58" s="241"/>
      <c r="L58" s="241"/>
      <c r="M58" s="241"/>
      <c r="N58" s="241"/>
      <c r="O58" s="241"/>
      <c r="P58" s="241"/>
      <c r="Q58" s="241"/>
      <c r="R58" s="241"/>
      <c r="S58" s="241"/>
      <c r="T58" s="241"/>
    </row>
    <row r="59" spans="1:23" ht="25.5" customHeight="1" x14ac:dyDescent="0.2">
      <c r="A59" s="228" t="s">
        <v>27</v>
      </c>
      <c r="B59" s="213" t="s">
        <v>26</v>
      </c>
      <c r="C59" s="214"/>
      <c r="D59" s="214"/>
      <c r="E59" s="214"/>
      <c r="F59" s="214"/>
      <c r="G59" s="214"/>
      <c r="H59" s="214"/>
      <c r="I59" s="215"/>
      <c r="J59" s="225" t="s">
        <v>40</v>
      </c>
      <c r="K59" s="242" t="s">
        <v>24</v>
      </c>
      <c r="L59" s="243"/>
      <c r="M59" s="244"/>
      <c r="N59" s="242" t="s">
        <v>41</v>
      </c>
      <c r="O59" s="258"/>
      <c r="P59" s="259"/>
      <c r="Q59" s="242" t="s">
        <v>23</v>
      </c>
      <c r="R59" s="243"/>
      <c r="S59" s="244"/>
      <c r="T59" s="268" t="s">
        <v>22</v>
      </c>
    </row>
    <row r="60" spans="1:23" ht="16.5" customHeight="1" x14ac:dyDescent="0.2">
      <c r="A60" s="229"/>
      <c r="B60" s="216"/>
      <c r="C60" s="217"/>
      <c r="D60" s="217"/>
      <c r="E60" s="217"/>
      <c r="F60" s="217"/>
      <c r="G60" s="217"/>
      <c r="H60" s="217"/>
      <c r="I60" s="218"/>
      <c r="J60" s="226"/>
      <c r="K60" s="5" t="s">
        <v>28</v>
      </c>
      <c r="L60" s="5" t="s">
        <v>29</v>
      </c>
      <c r="M60" s="5" t="s">
        <v>30</v>
      </c>
      <c r="N60" s="5" t="s">
        <v>34</v>
      </c>
      <c r="O60" s="5" t="s">
        <v>7</v>
      </c>
      <c r="P60" s="5" t="s">
        <v>31</v>
      </c>
      <c r="Q60" s="5" t="s">
        <v>32</v>
      </c>
      <c r="R60" s="5" t="s">
        <v>28</v>
      </c>
      <c r="S60" s="5" t="s">
        <v>33</v>
      </c>
      <c r="T60" s="226"/>
    </row>
    <row r="61" spans="1:23" x14ac:dyDescent="0.2">
      <c r="A61" s="32" t="s">
        <v>113</v>
      </c>
      <c r="B61" s="142" t="s">
        <v>200</v>
      </c>
      <c r="C61" s="143"/>
      <c r="D61" s="143"/>
      <c r="E61" s="143"/>
      <c r="F61" s="143"/>
      <c r="G61" s="143"/>
      <c r="H61" s="143"/>
      <c r="I61" s="144"/>
      <c r="J61" s="11">
        <v>6</v>
      </c>
      <c r="K61" s="11">
        <v>1</v>
      </c>
      <c r="L61" s="11">
        <v>2</v>
      </c>
      <c r="M61" s="11">
        <v>0</v>
      </c>
      <c r="N61" s="12">
        <f>K61+L61+M61</f>
        <v>3</v>
      </c>
      <c r="O61" s="13">
        <f>P61-N61</f>
        <v>8</v>
      </c>
      <c r="P61" s="13">
        <f>ROUND(PRODUCT(J61,25)/14,0)</f>
        <v>11</v>
      </c>
      <c r="Q61" s="16" t="s">
        <v>32</v>
      </c>
      <c r="R61" s="11"/>
      <c r="S61" s="17"/>
      <c r="T61" s="11" t="s">
        <v>96</v>
      </c>
    </row>
    <row r="62" spans="1:23" x14ac:dyDescent="0.2">
      <c r="A62" s="21" t="s">
        <v>114</v>
      </c>
      <c r="B62" s="142" t="s">
        <v>202</v>
      </c>
      <c r="C62" s="143"/>
      <c r="D62" s="143"/>
      <c r="E62" s="143"/>
      <c r="F62" s="143"/>
      <c r="G62" s="143"/>
      <c r="H62" s="143"/>
      <c r="I62" s="144"/>
      <c r="J62" s="11">
        <v>6</v>
      </c>
      <c r="K62" s="11">
        <v>2</v>
      </c>
      <c r="L62" s="11">
        <v>1</v>
      </c>
      <c r="M62" s="11">
        <v>0</v>
      </c>
      <c r="N62" s="12">
        <f>K62+L62+M62</f>
        <v>3</v>
      </c>
      <c r="O62" s="13">
        <f>P62-N62</f>
        <v>8</v>
      </c>
      <c r="P62" s="13">
        <f>ROUND(PRODUCT(J62,25)/14,0)</f>
        <v>11</v>
      </c>
      <c r="Q62" s="16" t="s">
        <v>32</v>
      </c>
      <c r="R62" s="11"/>
      <c r="S62" s="17"/>
      <c r="T62" s="11" t="s">
        <v>97</v>
      </c>
    </row>
    <row r="63" spans="1:23" x14ac:dyDescent="0.2">
      <c r="A63" s="21" t="s">
        <v>115</v>
      </c>
      <c r="B63" s="142" t="s">
        <v>203</v>
      </c>
      <c r="C63" s="143"/>
      <c r="D63" s="143"/>
      <c r="E63" s="143"/>
      <c r="F63" s="143"/>
      <c r="G63" s="143"/>
      <c r="H63" s="143"/>
      <c r="I63" s="144"/>
      <c r="J63" s="11">
        <v>6</v>
      </c>
      <c r="K63" s="11">
        <v>2</v>
      </c>
      <c r="L63" s="11">
        <v>1</v>
      </c>
      <c r="M63" s="11">
        <v>0</v>
      </c>
      <c r="N63" s="12">
        <f>K63+L63+M63</f>
        <v>3</v>
      </c>
      <c r="O63" s="13">
        <f>P63-N63</f>
        <v>8</v>
      </c>
      <c r="P63" s="13">
        <f>ROUND(PRODUCT(J63,25)/14,0)</f>
        <v>11</v>
      </c>
      <c r="Q63" s="16" t="s">
        <v>32</v>
      </c>
      <c r="R63" s="11"/>
      <c r="S63" s="17"/>
      <c r="T63" s="11" t="s">
        <v>97</v>
      </c>
    </row>
    <row r="64" spans="1:23" x14ac:dyDescent="0.2">
      <c r="A64" s="21" t="s">
        <v>116</v>
      </c>
      <c r="B64" s="142" t="s">
        <v>204</v>
      </c>
      <c r="C64" s="143"/>
      <c r="D64" s="143"/>
      <c r="E64" s="143"/>
      <c r="F64" s="143"/>
      <c r="G64" s="143"/>
      <c r="H64" s="143"/>
      <c r="I64" s="144"/>
      <c r="J64" s="11">
        <v>5</v>
      </c>
      <c r="K64" s="11">
        <v>1</v>
      </c>
      <c r="L64" s="11">
        <v>1</v>
      </c>
      <c r="M64" s="11">
        <v>0</v>
      </c>
      <c r="N64" s="12">
        <f>K64+L64+M64</f>
        <v>2</v>
      </c>
      <c r="O64" s="13">
        <f>P64-N64</f>
        <v>7</v>
      </c>
      <c r="P64" s="13">
        <f>ROUND(PRODUCT(J64,25)/14,0)</f>
        <v>9</v>
      </c>
      <c r="Q64" s="16" t="s">
        <v>32</v>
      </c>
      <c r="R64" s="11"/>
      <c r="S64" s="17"/>
      <c r="T64" s="11" t="s">
        <v>96</v>
      </c>
    </row>
    <row r="65" spans="1:23" x14ac:dyDescent="0.2">
      <c r="A65" s="21" t="s">
        <v>117</v>
      </c>
      <c r="B65" s="142" t="s">
        <v>212</v>
      </c>
      <c r="C65" s="143"/>
      <c r="D65" s="143"/>
      <c r="E65" s="143"/>
      <c r="F65" s="143"/>
      <c r="G65" s="143"/>
      <c r="H65" s="143"/>
      <c r="I65" s="144"/>
      <c r="J65" s="11">
        <v>7</v>
      </c>
      <c r="K65" s="11">
        <v>1</v>
      </c>
      <c r="L65" s="11">
        <v>2</v>
      </c>
      <c r="M65" s="11">
        <v>0</v>
      </c>
      <c r="N65" s="12">
        <f>K65+L65+M65</f>
        <v>3</v>
      </c>
      <c r="O65" s="13">
        <f>P65-N65</f>
        <v>10</v>
      </c>
      <c r="P65" s="13">
        <f>ROUND(PRODUCT(J65,25)/14,0)</f>
        <v>13</v>
      </c>
      <c r="Q65" s="16"/>
      <c r="R65" s="11" t="s">
        <v>28</v>
      </c>
      <c r="S65" s="17"/>
      <c r="T65" s="11" t="s">
        <v>96</v>
      </c>
    </row>
    <row r="66" spans="1:23" x14ac:dyDescent="0.2">
      <c r="A66" s="14" t="s">
        <v>25</v>
      </c>
      <c r="B66" s="133"/>
      <c r="C66" s="269"/>
      <c r="D66" s="269"/>
      <c r="E66" s="269"/>
      <c r="F66" s="269"/>
      <c r="G66" s="269"/>
      <c r="H66" s="269"/>
      <c r="I66" s="134"/>
      <c r="J66" s="14">
        <f t="shared" ref="J66:P66" si="2">SUM(J61:J65)</f>
        <v>30</v>
      </c>
      <c r="K66" s="14">
        <f t="shared" si="2"/>
        <v>7</v>
      </c>
      <c r="L66" s="14">
        <f t="shared" si="2"/>
        <v>7</v>
      </c>
      <c r="M66" s="14">
        <f t="shared" si="2"/>
        <v>0</v>
      </c>
      <c r="N66" s="14">
        <f t="shared" si="2"/>
        <v>14</v>
      </c>
      <c r="O66" s="14">
        <f t="shared" si="2"/>
        <v>41</v>
      </c>
      <c r="P66" s="14">
        <f t="shared" si="2"/>
        <v>55</v>
      </c>
      <c r="Q66" s="14">
        <f>COUNTIF(Q61:Q65,"E")</f>
        <v>4</v>
      </c>
      <c r="R66" s="14">
        <f>COUNTIF(R61:R65,"C")</f>
        <v>1</v>
      </c>
      <c r="S66" s="14">
        <f>COUNTIF(S61:S65,"VP")</f>
        <v>0</v>
      </c>
      <c r="T66" s="48">
        <f>COUNTA(T61:T65)</f>
        <v>5</v>
      </c>
      <c r="U66" s="118" t="str">
        <f>IF(Q66&gt;=SUM(R66:S66),"Corect","E trebuie să fie cel puțin egal cu C+VP")</f>
        <v>Corect</v>
      </c>
      <c r="V66" s="119"/>
      <c r="W66" s="119"/>
    </row>
    <row r="67" spans="1:23" ht="21.75" hidden="1" customHeight="1" x14ac:dyDescent="0.2"/>
    <row r="68" spans="1:23" ht="18.75" customHeight="1" x14ac:dyDescent="0.2">
      <c r="A68" s="241" t="s">
        <v>45</v>
      </c>
      <c r="B68" s="241"/>
      <c r="C68" s="241"/>
      <c r="D68" s="241"/>
      <c r="E68" s="241"/>
      <c r="F68" s="241"/>
      <c r="G68" s="241"/>
      <c r="H68" s="241"/>
      <c r="I68" s="241"/>
      <c r="J68" s="241"/>
      <c r="K68" s="241"/>
      <c r="L68" s="241"/>
      <c r="M68" s="241"/>
      <c r="N68" s="241"/>
      <c r="O68" s="241"/>
      <c r="P68" s="241"/>
      <c r="Q68" s="241"/>
      <c r="R68" s="241"/>
      <c r="S68" s="241"/>
      <c r="T68" s="241"/>
    </row>
    <row r="69" spans="1:23" ht="24.75" customHeight="1" x14ac:dyDescent="0.2">
      <c r="A69" s="228" t="s">
        <v>27</v>
      </c>
      <c r="B69" s="213" t="s">
        <v>26</v>
      </c>
      <c r="C69" s="214"/>
      <c r="D69" s="214"/>
      <c r="E69" s="214"/>
      <c r="F69" s="214"/>
      <c r="G69" s="214"/>
      <c r="H69" s="214"/>
      <c r="I69" s="215"/>
      <c r="J69" s="225" t="s">
        <v>40</v>
      </c>
      <c r="K69" s="242" t="s">
        <v>24</v>
      </c>
      <c r="L69" s="243"/>
      <c r="M69" s="244"/>
      <c r="N69" s="242" t="s">
        <v>41</v>
      </c>
      <c r="O69" s="258"/>
      <c r="P69" s="259"/>
      <c r="Q69" s="242" t="s">
        <v>23</v>
      </c>
      <c r="R69" s="243"/>
      <c r="S69" s="244"/>
      <c r="T69" s="268" t="s">
        <v>22</v>
      </c>
      <c r="U69" s="1">
        <f>220*14</f>
        <v>3080</v>
      </c>
    </row>
    <row r="70" spans="1:23" x14ac:dyDescent="0.2">
      <c r="A70" s="229"/>
      <c r="B70" s="216"/>
      <c r="C70" s="217"/>
      <c r="D70" s="217"/>
      <c r="E70" s="217"/>
      <c r="F70" s="217"/>
      <c r="G70" s="217"/>
      <c r="H70" s="217"/>
      <c r="I70" s="218"/>
      <c r="J70" s="226"/>
      <c r="K70" s="5" t="s">
        <v>28</v>
      </c>
      <c r="L70" s="5" t="s">
        <v>29</v>
      </c>
      <c r="M70" s="5" t="s">
        <v>30</v>
      </c>
      <c r="N70" s="5" t="s">
        <v>34</v>
      </c>
      <c r="O70" s="5" t="s">
        <v>7</v>
      </c>
      <c r="P70" s="5" t="s">
        <v>31</v>
      </c>
      <c r="Q70" s="5" t="s">
        <v>32</v>
      </c>
      <c r="R70" s="5" t="s">
        <v>28</v>
      </c>
      <c r="S70" s="5" t="s">
        <v>33</v>
      </c>
      <c r="T70" s="226"/>
    </row>
    <row r="71" spans="1:23" x14ac:dyDescent="0.2">
      <c r="A71" s="45" t="s">
        <v>121</v>
      </c>
      <c r="B71" s="142" t="s">
        <v>206</v>
      </c>
      <c r="C71" s="143"/>
      <c r="D71" s="143"/>
      <c r="E71" s="143"/>
      <c r="F71" s="143"/>
      <c r="G71" s="143"/>
      <c r="H71" s="143"/>
      <c r="I71" s="144"/>
      <c r="J71" s="11">
        <v>6</v>
      </c>
      <c r="K71" s="11">
        <v>1</v>
      </c>
      <c r="L71" s="11">
        <v>2</v>
      </c>
      <c r="M71" s="11">
        <v>0</v>
      </c>
      <c r="N71" s="12">
        <f>K71+L71+M71</f>
        <v>3</v>
      </c>
      <c r="O71" s="13">
        <f>P71-N71</f>
        <v>8</v>
      </c>
      <c r="P71" s="13">
        <f>ROUND(PRODUCT(J71,25)/14,0)</f>
        <v>11</v>
      </c>
      <c r="Q71" s="16" t="s">
        <v>32</v>
      </c>
      <c r="R71" s="11"/>
      <c r="S71" s="17"/>
      <c r="T71" s="11" t="s">
        <v>96</v>
      </c>
    </row>
    <row r="72" spans="1:23" x14ac:dyDescent="0.2">
      <c r="A72" s="21" t="s">
        <v>122</v>
      </c>
      <c r="B72" s="142" t="s">
        <v>208</v>
      </c>
      <c r="C72" s="143"/>
      <c r="D72" s="143"/>
      <c r="E72" s="143"/>
      <c r="F72" s="143"/>
      <c r="G72" s="143"/>
      <c r="H72" s="143"/>
      <c r="I72" s="144"/>
      <c r="J72" s="11">
        <v>6</v>
      </c>
      <c r="K72" s="11">
        <v>2</v>
      </c>
      <c r="L72" s="11">
        <v>1</v>
      </c>
      <c r="M72" s="11">
        <v>0</v>
      </c>
      <c r="N72" s="12">
        <f>K72+L72+M72</f>
        <v>3</v>
      </c>
      <c r="O72" s="13">
        <f>P72-N72</f>
        <v>8</v>
      </c>
      <c r="P72" s="13">
        <f>ROUND(PRODUCT(J72,25)/14,0)</f>
        <v>11</v>
      </c>
      <c r="Q72" s="16" t="s">
        <v>32</v>
      </c>
      <c r="R72" s="11"/>
      <c r="S72" s="17"/>
      <c r="T72" s="11" t="s">
        <v>97</v>
      </c>
    </row>
    <row r="73" spans="1:23" x14ac:dyDescent="0.2">
      <c r="A73" s="21" t="s">
        <v>123</v>
      </c>
      <c r="B73" s="142" t="s">
        <v>207</v>
      </c>
      <c r="C73" s="143"/>
      <c r="D73" s="143"/>
      <c r="E73" s="143"/>
      <c r="F73" s="143"/>
      <c r="G73" s="143"/>
      <c r="H73" s="143"/>
      <c r="I73" s="144"/>
      <c r="J73" s="11">
        <v>6</v>
      </c>
      <c r="K73" s="11">
        <v>2</v>
      </c>
      <c r="L73" s="11">
        <v>1</v>
      </c>
      <c r="M73" s="11">
        <v>0</v>
      </c>
      <c r="N73" s="12">
        <f>K73+L73+M73</f>
        <v>3</v>
      </c>
      <c r="O73" s="13">
        <f>P73-N73</f>
        <v>8</v>
      </c>
      <c r="P73" s="13">
        <f>ROUND(PRODUCT(J73,25)/14,0)</f>
        <v>11</v>
      </c>
      <c r="Q73" s="16" t="s">
        <v>32</v>
      </c>
      <c r="R73" s="11"/>
      <c r="S73" s="17"/>
      <c r="T73" s="11" t="s">
        <v>97</v>
      </c>
    </row>
    <row r="74" spans="1:23" ht="30" customHeight="1" x14ac:dyDescent="0.2">
      <c r="A74" s="21" t="s">
        <v>124</v>
      </c>
      <c r="B74" s="176" t="s">
        <v>129</v>
      </c>
      <c r="C74" s="177"/>
      <c r="D74" s="177"/>
      <c r="E74" s="177"/>
      <c r="F74" s="177"/>
      <c r="G74" s="177"/>
      <c r="H74" s="177"/>
      <c r="I74" s="178"/>
      <c r="J74" s="11">
        <v>5</v>
      </c>
      <c r="K74" s="11">
        <v>0</v>
      </c>
      <c r="L74" s="11">
        <v>0</v>
      </c>
      <c r="M74" s="11">
        <v>2</v>
      </c>
      <c r="N74" s="12">
        <f>K74+L74+M74</f>
        <v>2</v>
      </c>
      <c r="O74" s="13">
        <f>P74-N74</f>
        <v>7</v>
      </c>
      <c r="P74" s="13">
        <f>ROUND(PRODUCT(J74,25)/14,0)</f>
        <v>9</v>
      </c>
      <c r="Q74" s="16"/>
      <c r="R74" s="11"/>
      <c r="S74" s="17" t="s">
        <v>33</v>
      </c>
      <c r="T74" s="11" t="s">
        <v>96</v>
      </c>
    </row>
    <row r="75" spans="1:23" x14ac:dyDescent="0.2">
      <c r="A75" s="21" t="s">
        <v>125</v>
      </c>
      <c r="B75" s="142" t="s">
        <v>130</v>
      </c>
      <c r="C75" s="143"/>
      <c r="D75" s="143"/>
      <c r="E75" s="143"/>
      <c r="F75" s="143"/>
      <c r="G75" s="143"/>
      <c r="H75" s="143"/>
      <c r="I75" s="144"/>
      <c r="J75" s="11">
        <v>7</v>
      </c>
      <c r="K75" s="11">
        <v>0</v>
      </c>
      <c r="L75" s="11">
        <v>0</v>
      </c>
      <c r="M75" s="11">
        <v>3</v>
      </c>
      <c r="N75" s="12">
        <f>K75+L75+M75</f>
        <v>3</v>
      </c>
      <c r="O75" s="13">
        <f>P75-N75</f>
        <v>10</v>
      </c>
      <c r="P75" s="13">
        <f>ROUND(PRODUCT(J75,25)/14,0)</f>
        <v>13</v>
      </c>
      <c r="Q75" s="16"/>
      <c r="R75" s="11"/>
      <c r="S75" s="17" t="s">
        <v>33</v>
      </c>
      <c r="T75" s="11" t="s">
        <v>96</v>
      </c>
    </row>
    <row r="76" spans="1:23" x14ac:dyDescent="0.2">
      <c r="A76" s="14" t="s">
        <v>25</v>
      </c>
      <c r="B76" s="133"/>
      <c r="C76" s="269"/>
      <c r="D76" s="269"/>
      <c r="E76" s="269"/>
      <c r="F76" s="269"/>
      <c r="G76" s="269"/>
      <c r="H76" s="269"/>
      <c r="I76" s="134"/>
      <c r="J76" s="14">
        <f t="shared" ref="J76:P76" si="3">SUM(J71:J75)</f>
        <v>30</v>
      </c>
      <c r="K76" s="14">
        <f t="shared" si="3"/>
        <v>5</v>
      </c>
      <c r="L76" s="14">
        <f t="shared" si="3"/>
        <v>4</v>
      </c>
      <c r="M76" s="14">
        <f t="shared" si="3"/>
        <v>5</v>
      </c>
      <c r="N76" s="14">
        <f t="shared" si="3"/>
        <v>14</v>
      </c>
      <c r="O76" s="14">
        <f t="shared" si="3"/>
        <v>41</v>
      </c>
      <c r="P76" s="14">
        <f t="shared" si="3"/>
        <v>55</v>
      </c>
      <c r="Q76" s="14">
        <f>COUNTIF(Q71:Q75,"E")</f>
        <v>3</v>
      </c>
      <c r="R76" s="14">
        <f>COUNTIF(R71:R75,"C")</f>
        <v>0</v>
      </c>
      <c r="S76" s="14">
        <f>COUNTIF(S71:S75,"VP")</f>
        <v>2</v>
      </c>
      <c r="T76" s="48">
        <f>COUNTA(T71:T75)</f>
        <v>5</v>
      </c>
      <c r="U76" s="118" t="str">
        <f>IF(Q76&gt;=SUM(R76:S76),"Corect","E trebuie să fie cel puțin egal cu C+VP")</f>
        <v>Corect</v>
      </c>
      <c r="V76" s="119"/>
      <c r="W76" s="119"/>
    </row>
    <row r="77" spans="1:23" ht="9" hidden="1" customHeight="1" x14ac:dyDescent="0.2"/>
    <row r="78" spans="1:23" ht="19.5" customHeight="1" x14ac:dyDescent="0.2">
      <c r="A78" s="251" t="s">
        <v>46</v>
      </c>
      <c r="B78" s="251"/>
      <c r="C78" s="251"/>
      <c r="D78" s="251"/>
      <c r="E78" s="251"/>
      <c r="F78" s="251"/>
      <c r="G78" s="251"/>
      <c r="H78" s="251"/>
      <c r="I78" s="251"/>
      <c r="J78" s="251"/>
      <c r="K78" s="251"/>
      <c r="L78" s="251"/>
      <c r="M78" s="251"/>
      <c r="N78" s="251"/>
      <c r="O78" s="251"/>
      <c r="P78" s="251"/>
      <c r="Q78" s="251"/>
      <c r="R78" s="251"/>
      <c r="S78" s="251"/>
      <c r="T78" s="251"/>
    </row>
    <row r="79" spans="1:23" ht="27.75" customHeight="1" x14ac:dyDescent="0.2">
      <c r="A79" s="228" t="s">
        <v>27</v>
      </c>
      <c r="B79" s="213" t="s">
        <v>26</v>
      </c>
      <c r="C79" s="214"/>
      <c r="D79" s="214"/>
      <c r="E79" s="214"/>
      <c r="F79" s="214"/>
      <c r="G79" s="214"/>
      <c r="H79" s="214"/>
      <c r="I79" s="215"/>
      <c r="J79" s="225" t="s">
        <v>40</v>
      </c>
      <c r="K79" s="212" t="s">
        <v>24</v>
      </c>
      <c r="L79" s="212"/>
      <c r="M79" s="212"/>
      <c r="N79" s="212" t="s">
        <v>41</v>
      </c>
      <c r="O79" s="227"/>
      <c r="P79" s="227"/>
      <c r="Q79" s="212" t="s">
        <v>23</v>
      </c>
      <c r="R79" s="212"/>
      <c r="S79" s="212"/>
      <c r="T79" s="212" t="s">
        <v>22</v>
      </c>
    </row>
    <row r="80" spans="1:23" ht="12.75" customHeight="1" x14ac:dyDescent="0.2">
      <c r="A80" s="229"/>
      <c r="B80" s="216"/>
      <c r="C80" s="217"/>
      <c r="D80" s="217"/>
      <c r="E80" s="217"/>
      <c r="F80" s="217"/>
      <c r="G80" s="217"/>
      <c r="H80" s="217"/>
      <c r="I80" s="218"/>
      <c r="J80" s="226"/>
      <c r="K80" s="5" t="s">
        <v>28</v>
      </c>
      <c r="L80" s="5" t="s">
        <v>29</v>
      </c>
      <c r="M80" s="5" t="s">
        <v>30</v>
      </c>
      <c r="N80" s="5" t="s">
        <v>34</v>
      </c>
      <c r="O80" s="5" t="s">
        <v>7</v>
      </c>
      <c r="P80" s="5" t="s">
        <v>31</v>
      </c>
      <c r="Q80" s="5" t="s">
        <v>32</v>
      </c>
      <c r="R80" s="5" t="s">
        <v>28</v>
      </c>
      <c r="S80" s="5" t="s">
        <v>33</v>
      </c>
      <c r="T80" s="212"/>
    </row>
    <row r="81" spans="1:25" x14ac:dyDescent="0.2">
      <c r="A81" s="219" t="s">
        <v>218</v>
      </c>
      <c r="B81" s="220"/>
      <c r="C81" s="220"/>
      <c r="D81" s="220"/>
      <c r="E81" s="220"/>
      <c r="F81" s="220"/>
      <c r="G81" s="220"/>
      <c r="H81" s="220"/>
      <c r="I81" s="220"/>
      <c r="J81" s="220"/>
      <c r="K81" s="220"/>
      <c r="L81" s="220"/>
      <c r="M81" s="220"/>
      <c r="N81" s="220"/>
      <c r="O81" s="220"/>
      <c r="P81" s="220"/>
      <c r="Q81" s="220"/>
      <c r="R81" s="220"/>
      <c r="S81" s="220"/>
      <c r="T81" s="221"/>
    </row>
    <row r="82" spans="1:25" ht="29.25" customHeight="1" x14ac:dyDescent="0.2">
      <c r="A82" s="22" t="s">
        <v>131</v>
      </c>
      <c r="B82" s="209" t="s">
        <v>135</v>
      </c>
      <c r="C82" s="210"/>
      <c r="D82" s="210"/>
      <c r="E82" s="210"/>
      <c r="F82" s="210"/>
      <c r="G82" s="210"/>
      <c r="H82" s="210"/>
      <c r="I82" s="211"/>
      <c r="J82" s="18">
        <v>7</v>
      </c>
      <c r="K82" s="18">
        <v>1</v>
      </c>
      <c r="L82" s="18">
        <v>2</v>
      </c>
      <c r="M82" s="18">
        <v>0</v>
      </c>
      <c r="N82" s="13">
        <f t="shared" ref="N82:N84" si="4">K82+L82+M82</f>
        <v>3</v>
      </c>
      <c r="O82" s="13">
        <f t="shared" ref="O82:O84" si="5">P82-N82</f>
        <v>10</v>
      </c>
      <c r="P82" s="13">
        <f t="shared" ref="P82:P84" si="6">ROUND(PRODUCT(J82,25)/14,0)</f>
        <v>13</v>
      </c>
      <c r="Q82" s="18"/>
      <c r="R82" s="18" t="s">
        <v>28</v>
      </c>
      <c r="S82" s="19"/>
      <c r="T82" s="11" t="s">
        <v>96</v>
      </c>
      <c r="U82" s="122" t="s">
        <v>90</v>
      </c>
      <c r="V82" s="123"/>
      <c r="W82" s="123"/>
      <c r="X82" s="123"/>
      <c r="Y82" s="123"/>
    </row>
    <row r="83" spans="1:25" x14ac:dyDescent="0.2">
      <c r="A83" s="23" t="s">
        <v>134</v>
      </c>
      <c r="B83" s="209" t="s">
        <v>213</v>
      </c>
      <c r="C83" s="210"/>
      <c r="D83" s="210"/>
      <c r="E83" s="210"/>
      <c r="F83" s="210"/>
      <c r="G83" s="210"/>
      <c r="H83" s="210"/>
      <c r="I83" s="211"/>
      <c r="J83" s="18">
        <v>7</v>
      </c>
      <c r="K83" s="18">
        <v>1</v>
      </c>
      <c r="L83" s="18">
        <v>2</v>
      </c>
      <c r="M83" s="18">
        <v>0</v>
      </c>
      <c r="N83" s="13">
        <f>K83+L83+M83</f>
        <v>3</v>
      </c>
      <c r="O83" s="13">
        <f>P83-N83</f>
        <v>10</v>
      </c>
      <c r="P83" s="13">
        <f>ROUND(PRODUCT(J83,25)/14,0)</f>
        <v>13</v>
      </c>
      <c r="Q83" s="18"/>
      <c r="R83" s="18" t="s">
        <v>28</v>
      </c>
      <c r="S83" s="19"/>
      <c r="T83" s="11" t="s">
        <v>96</v>
      </c>
      <c r="U83" s="122"/>
      <c r="V83" s="123"/>
      <c r="W83" s="123"/>
      <c r="X83" s="123"/>
      <c r="Y83" s="123"/>
    </row>
    <row r="84" spans="1:25" x14ac:dyDescent="0.2">
      <c r="A84" s="23" t="s">
        <v>133</v>
      </c>
      <c r="B84" s="209" t="s">
        <v>138</v>
      </c>
      <c r="C84" s="210"/>
      <c r="D84" s="210"/>
      <c r="E84" s="210"/>
      <c r="F84" s="210"/>
      <c r="G84" s="210"/>
      <c r="H84" s="210"/>
      <c r="I84" s="211"/>
      <c r="J84" s="18">
        <v>7</v>
      </c>
      <c r="K84" s="18">
        <v>1</v>
      </c>
      <c r="L84" s="18">
        <v>2</v>
      </c>
      <c r="M84" s="18">
        <v>0</v>
      </c>
      <c r="N84" s="13">
        <f t="shared" si="4"/>
        <v>3</v>
      </c>
      <c r="O84" s="13">
        <f t="shared" si="5"/>
        <v>10</v>
      </c>
      <c r="P84" s="13">
        <f t="shared" si="6"/>
        <v>13</v>
      </c>
      <c r="Q84" s="18"/>
      <c r="R84" s="18" t="s">
        <v>28</v>
      </c>
      <c r="S84" s="19"/>
      <c r="T84" s="11" t="s">
        <v>96</v>
      </c>
      <c r="U84" s="122"/>
      <c r="V84" s="123"/>
      <c r="W84" s="123"/>
      <c r="X84" s="123"/>
      <c r="Y84" s="123"/>
    </row>
    <row r="85" spans="1:25" x14ac:dyDescent="0.2">
      <c r="A85" s="22" t="s">
        <v>132</v>
      </c>
      <c r="B85" s="209" t="s">
        <v>136</v>
      </c>
      <c r="C85" s="210"/>
      <c r="D85" s="210"/>
      <c r="E85" s="210"/>
      <c r="F85" s="210"/>
      <c r="G85" s="210"/>
      <c r="H85" s="210"/>
      <c r="I85" s="211"/>
      <c r="J85" s="18">
        <v>7</v>
      </c>
      <c r="K85" s="18">
        <v>1</v>
      </c>
      <c r="L85" s="18">
        <v>2</v>
      </c>
      <c r="M85" s="18">
        <v>0</v>
      </c>
      <c r="N85" s="13">
        <f>K85+L85+M85</f>
        <v>3</v>
      </c>
      <c r="O85" s="13">
        <f>P85-N85</f>
        <v>10</v>
      </c>
      <c r="P85" s="13">
        <f>ROUND(PRODUCT(J85,25)/14,0)</f>
        <v>13</v>
      </c>
      <c r="Q85" s="18"/>
      <c r="R85" s="18"/>
      <c r="S85" s="19" t="s">
        <v>33</v>
      </c>
      <c r="T85" s="11" t="s">
        <v>96</v>
      </c>
      <c r="U85" s="122"/>
      <c r="V85" s="123"/>
      <c r="W85" s="123"/>
      <c r="X85" s="123"/>
      <c r="Y85" s="123"/>
    </row>
    <row r="86" spans="1:25" s="52" customFormat="1" ht="15" x14ac:dyDescent="0.2">
      <c r="A86" s="70" t="s">
        <v>163</v>
      </c>
      <c r="B86" s="209" t="s">
        <v>164</v>
      </c>
      <c r="C86" s="233"/>
      <c r="D86" s="233"/>
      <c r="E86" s="233"/>
      <c r="F86" s="233"/>
      <c r="G86" s="233"/>
      <c r="H86" s="233"/>
      <c r="I86" s="234"/>
      <c r="J86" s="68">
        <v>7</v>
      </c>
      <c r="K86" s="68">
        <v>1</v>
      </c>
      <c r="L86" s="68">
        <v>2</v>
      </c>
      <c r="M86" s="68">
        <v>0</v>
      </c>
      <c r="N86" s="67">
        <v>3</v>
      </c>
      <c r="O86" s="67">
        <v>10</v>
      </c>
      <c r="P86" s="67">
        <v>13</v>
      </c>
      <c r="Q86" s="68"/>
      <c r="R86" s="68" t="s">
        <v>28</v>
      </c>
      <c r="S86" s="69"/>
      <c r="T86" s="66" t="s">
        <v>96</v>
      </c>
    </row>
    <row r="87" spans="1:25" s="52" customFormat="1" x14ac:dyDescent="0.2">
      <c r="A87" s="23" t="s">
        <v>194</v>
      </c>
      <c r="B87" s="209" t="s">
        <v>137</v>
      </c>
      <c r="C87" s="210"/>
      <c r="D87" s="210"/>
      <c r="E87" s="210"/>
      <c r="F87" s="210"/>
      <c r="G87" s="210"/>
      <c r="H87" s="210"/>
      <c r="I87" s="211"/>
      <c r="J87" s="18">
        <v>7</v>
      </c>
      <c r="K87" s="18">
        <v>1</v>
      </c>
      <c r="L87" s="18">
        <v>2</v>
      </c>
      <c r="M87" s="18">
        <v>0</v>
      </c>
      <c r="N87" s="13">
        <f>K87+L87+M87</f>
        <v>3</v>
      </c>
      <c r="O87" s="13">
        <f>P87-N87</f>
        <v>10</v>
      </c>
      <c r="P87" s="13">
        <f>ROUND(PRODUCT(J87,25)/14,0)</f>
        <v>13</v>
      </c>
      <c r="Q87" s="18"/>
      <c r="R87" s="18" t="s">
        <v>28</v>
      </c>
      <c r="S87" s="19"/>
      <c r="T87" s="11" t="s">
        <v>96</v>
      </c>
      <c r="U87" s="53"/>
      <c r="V87" s="53"/>
      <c r="W87" s="53"/>
      <c r="X87" s="53"/>
      <c r="Y87" s="53"/>
    </row>
    <row r="88" spans="1:25" s="52" customFormat="1" x14ac:dyDescent="0.2">
      <c r="A88" s="59" t="s">
        <v>153</v>
      </c>
      <c r="B88" s="209" t="s">
        <v>154</v>
      </c>
      <c r="C88" s="210"/>
      <c r="D88" s="210"/>
      <c r="E88" s="210"/>
      <c r="F88" s="210"/>
      <c r="G88" s="210"/>
      <c r="H88" s="210"/>
      <c r="I88" s="211"/>
      <c r="J88" s="57">
        <v>7</v>
      </c>
      <c r="K88" s="57">
        <v>1</v>
      </c>
      <c r="L88" s="57">
        <v>2</v>
      </c>
      <c r="M88" s="57">
        <v>0</v>
      </c>
      <c r="N88" s="56">
        <v>3</v>
      </c>
      <c r="O88" s="56">
        <v>10</v>
      </c>
      <c r="P88" s="56">
        <v>13</v>
      </c>
      <c r="Q88" s="57"/>
      <c r="R88" s="57"/>
      <c r="S88" s="58" t="s">
        <v>33</v>
      </c>
      <c r="T88" s="55" t="s">
        <v>96</v>
      </c>
      <c r="U88" s="53"/>
      <c r="V88" s="53"/>
      <c r="W88" s="53"/>
      <c r="X88" s="53"/>
      <c r="Y88" s="53"/>
    </row>
    <row r="89" spans="1:25" s="52" customFormat="1" x14ac:dyDescent="0.2">
      <c r="A89" s="59" t="s">
        <v>155</v>
      </c>
      <c r="B89" s="209" t="s">
        <v>156</v>
      </c>
      <c r="C89" s="210"/>
      <c r="D89" s="210"/>
      <c r="E89" s="210"/>
      <c r="F89" s="210"/>
      <c r="G89" s="210"/>
      <c r="H89" s="210"/>
      <c r="I89" s="211"/>
      <c r="J89" s="57">
        <v>7</v>
      </c>
      <c r="K89" s="57">
        <v>1</v>
      </c>
      <c r="L89" s="57">
        <v>2</v>
      </c>
      <c r="M89" s="57">
        <v>0</v>
      </c>
      <c r="N89" s="56">
        <v>3</v>
      </c>
      <c r="O89" s="56">
        <v>10</v>
      </c>
      <c r="P89" s="56">
        <v>13</v>
      </c>
      <c r="Q89" s="57"/>
      <c r="R89" s="57" t="s">
        <v>28</v>
      </c>
      <c r="S89" s="58"/>
      <c r="T89" s="55" t="s">
        <v>96</v>
      </c>
      <c r="U89" s="53"/>
      <c r="V89" s="53"/>
      <c r="W89" s="53"/>
      <c r="X89" s="53"/>
      <c r="Y89" s="53"/>
    </row>
    <row r="90" spans="1:25" s="52" customFormat="1" ht="15" x14ac:dyDescent="0.2">
      <c r="A90" s="64" t="s">
        <v>157</v>
      </c>
      <c r="B90" s="209" t="s">
        <v>158</v>
      </c>
      <c r="C90" s="233"/>
      <c r="D90" s="233"/>
      <c r="E90" s="233"/>
      <c r="F90" s="233"/>
      <c r="G90" s="233"/>
      <c r="H90" s="233"/>
      <c r="I90" s="234"/>
      <c r="J90" s="62">
        <v>7</v>
      </c>
      <c r="K90" s="62">
        <v>1</v>
      </c>
      <c r="L90" s="62">
        <v>2</v>
      </c>
      <c r="M90" s="62">
        <v>0</v>
      </c>
      <c r="N90" s="61">
        <v>3</v>
      </c>
      <c r="O90" s="61">
        <v>10</v>
      </c>
      <c r="P90" s="61">
        <v>13</v>
      </c>
      <c r="Q90" s="62"/>
      <c r="R90" s="62" t="s">
        <v>28</v>
      </c>
      <c r="S90" s="63"/>
      <c r="T90" s="60" t="s">
        <v>96</v>
      </c>
      <c r="U90" s="53"/>
      <c r="V90" s="53"/>
      <c r="W90" s="53"/>
      <c r="X90" s="53"/>
      <c r="Y90" s="53"/>
    </row>
    <row r="91" spans="1:25" s="52" customFormat="1" ht="15" x14ac:dyDescent="0.2">
      <c r="A91" s="64" t="s">
        <v>159</v>
      </c>
      <c r="B91" s="209" t="s">
        <v>160</v>
      </c>
      <c r="C91" s="233"/>
      <c r="D91" s="233"/>
      <c r="E91" s="233"/>
      <c r="F91" s="233"/>
      <c r="G91" s="233"/>
      <c r="H91" s="233"/>
      <c r="I91" s="234"/>
      <c r="J91" s="62">
        <v>7</v>
      </c>
      <c r="K91" s="62">
        <v>1</v>
      </c>
      <c r="L91" s="62">
        <v>2</v>
      </c>
      <c r="M91" s="62">
        <v>0</v>
      </c>
      <c r="N91" s="61">
        <v>3</v>
      </c>
      <c r="O91" s="61">
        <v>10</v>
      </c>
      <c r="P91" s="61">
        <v>13</v>
      </c>
      <c r="Q91" s="62"/>
      <c r="R91" s="62" t="s">
        <v>28</v>
      </c>
      <c r="S91" s="63"/>
      <c r="T91" s="60" t="s">
        <v>96</v>
      </c>
      <c r="U91" s="53"/>
      <c r="V91" s="53"/>
      <c r="W91" s="53"/>
      <c r="X91" s="53"/>
      <c r="Y91" s="53"/>
    </row>
    <row r="92" spans="1:25" s="52" customFormat="1" ht="15" x14ac:dyDescent="0.2">
      <c r="A92" s="64" t="s">
        <v>161</v>
      </c>
      <c r="B92" s="209" t="s">
        <v>162</v>
      </c>
      <c r="C92" s="233"/>
      <c r="D92" s="233"/>
      <c r="E92" s="233"/>
      <c r="F92" s="233"/>
      <c r="G92" s="233"/>
      <c r="H92" s="233"/>
      <c r="I92" s="234"/>
      <c r="J92" s="62">
        <v>7</v>
      </c>
      <c r="K92" s="62">
        <v>1</v>
      </c>
      <c r="L92" s="62">
        <v>2</v>
      </c>
      <c r="M92" s="62">
        <v>0</v>
      </c>
      <c r="N92" s="61">
        <v>3</v>
      </c>
      <c r="O92" s="61">
        <v>10</v>
      </c>
      <c r="P92" s="61">
        <v>13</v>
      </c>
      <c r="Q92" s="62"/>
      <c r="R92" s="62" t="s">
        <v>28</v>
      </c>
      <c r="S92" s="63"/>
      <c r="T92" s="60" t="s">
        <v>96</v>
      </c>
      <c r="U92" s="53"/>
      <c r="V92" s="53"/>
      <c r="W92" s="53"/>
      <c r="X92" s="53"/>
      <c r="Y92" s="53"/>
    </row>
    <row r="93" spans="1:25" x14ac:dyDescent="0.2">
      <c r="A93" s="222" t="s">
        <v>219</v>
      </c>
      <c r="B93" s="223"/>
      <c r="C93" s="223"/>
      <c r="D93" s="223"/>
      <c r="E93" s="223"/>
      <c r="F93" s="223"/>
      <c r="G93" s="223"/>
      <c r="H93" s="223"/>
      <c r="I93" s="223"/>
      <c r="J93" s="223"/>
      <c r="K93" s="223"/>
      <c r="L93" s="223"/>
      <c r="M93" s="223"/>
      <c r="N93" s="223"/>
      <c r="O93" s="223"/>
      <c r="P93" s="223"/>
      <c r="Q93" s="223"/>
      <c r="R93" s="223"/>
      <c r="S93" s="223"/>
      <c r="T93" s="224"/>
      <c r="U93" s="124" t="s">
        <v>91</v>
      </c>
      <c r="V93" s="125"/>
      <c r="W93" s="125"/>
      <c r="X93" s="125"/>
      <c r="Y93" s="126"/>
    </row>
    <row r="94" spans="1:25" ht="26.25" customHeight="1" x14ac:dyDescent="0.2">
      <c r="A94" s="22" t="s">
        <v>140</v>
      </c>
      <c r="B94" s="209" t="s">
        <v>144</v>
      </c>
      <c r="C94" s="210"/>
      <c r="D94" s="210"/>
      <c r="E94" s="210"/>
      <c r="F94" s="210"/>
      <c r="G94" s="210"/>
      <c r="H94" s="210"/>
      <c r="I94" s="211"/>
      <c r="J94" s="18">
        <v>7</v>
      </c>
      <c r="K94" s="18">
        <v>1</v>
      </c>
      <c r="L94" s="18">
        <v>2</v>
      </c>
      <c r="M94" s="18">
        <v>0</v>
      </c>
      <c r="N94" s="13">
        <f t="shared" ref="N94" si="7">K94+L94+M94</f>
        <v>3</v>
      </c>
      <c r="O94" s="13">
        <f t="shared" ref="O94" si="8">P94-N94</f>
        <v>10</v>
      </c>
      <c r="P94" s="13">
        <f t="shared" ref="P94" si="9">ROUND(PRODUCT(J94,25)/14,0)</f>
        <v>13</v>
      </c>
      <c r="Q94" s="18"/>
      <c r="R94" s="18" t="s">
        <v>28</v>
      </c>
      <c r="S94" s="19"/>
      <c r="T94" s="11" t="s">
        <v>96</v>
      </c>
      <c r="U94" s="124"/>
      <c r="V94" s="125"/>
      <c r="W94" s="125"/>
      <c r="X94" s="125"/>
      <c r="Y94" s="126"/>
    </row>
    <row r="95" spans="1:25" ht="15" customHeight="1" x14ac:dyDescent="0.2">
      <c r="A95" s="22" t="s">
        <v>143</v>
      </c>
      <c r="B95" s="115" t="s">
        <v>214</v>
      </c>
      <c r="C95" s="116"/>
      <c r="D95" s="116"/>
      <c r="E95" s="116"/>
      <c r="F95" s="116"/>
      <c r="G95" s="116"/>
      <c r="H95" s="116"/>
      <c r="I95" s="117"/>
      <c r="J95" s="18">
        <v>7</v>
      </c>
      <c r="K95" s="18">
        <v>1</v>
      </c>
      <c r="L95" s="18">
        <v>2</v>
      </c>
      <c r="M95" s="18">
        <v>0</v>
      </c>
      <c r="N95" s="13">
        <f>K95+L95+M95</f>
        <v>3</v>
      </c>
      <c r="O95" s="13">
        <f>P95-N95</f>
        <v>10</v>
      </c>
      <c r="P95" s="13">
        <f>ROUND(PRODUCT(J95,25)/14,0)</f>
        <v>13</v>
      </c>
      <c r="Q95" s="18"/>
      <c r="R95" s="18" t="s">
        <v>28</v>
      </c>
      <c r="S95" s="19"/>
      <c r="T95" s="11" t="s">
        <v>96</v>
      </c>
      <c r="U95" s="124"/>
      <c r="V95" s="125"/>
      <c r="W95" s="125"/>
      <c r="X95" s="125"/>
      <c r="Y95" s="126"/>
    </row>
    <row r="96" spans="1:25" x14ac:dyDescent="0.2">
      <c r="A96" s="23" t="s">
        <v>142</v>
      </c>
      <c r="B96" s="115" t="s">
        <v>145</v>
      </c>
      <c r="C96" s="116"/>
      <c r="D96" s="116"/>
      <c r="E96" s="116"/>
      <c r="F96" s="116"/>
      <c r="G96" s="116"/>
      <c r="H96" s="116"/>
      <c r="I96" s="117"/>
      <c r="J96" s="18">
        <v>7</v>
      </c>
      <c r="K96" s="18">
        <v>1</v>
      </c>
      <c r="L96" s="18">
        <v>2</v>
      </c>
      <c r="M96" s="18">
        <v>0</v>
      </c>
      <c r="N96" s="13">
        <f>K96+L96+M96</f>
        <v>3</v>
      </c>
      <c r="O96" s="13">
        <f>P96-N96</f>
        <v>10</v>
      </c>
      <c r="P96" s="13">
        <f>ROUND(PRODUCT(J96,25)/14,0)</f>
        <v>13</v>
      </c>
      <c r="Q96" s="18"/>
      <c r="R96" s="18" t="s">
        <v>28</v>
      </c>
      <c r="S96" s="19"/>
      <c r="T96" s="11" t="s">
        <v>96</v>
      </c>
      <c r="U96" s="124"/>
      <c r="V96" s="125"/>
      <c r="W96" s="125"/>
      <c r="X96" s="125"/>
      <c r="Y96" s="126"/>
    </row>
    <row r="97" spans="1:25" ht="25.5" customHeight="1" x14ac:dyDescent="0.2">
      <c r="A97" s="23" t="s">
        <v>141</v>
      </c>
      <c r="B97" s="230" t="s">
        <v>151</v>
      </c>
      <c r="C97" s="231"/>
      <c r="D97" s="231"/>
      <c r="E97" s="231"/>
      <c r="F97" s="231"/>
      <c r="G97" s="231"/>
      <c r="H97" s="231"/>
      <c r="I97" s="232"/>
      <c r="J97" s="18">
        <v>7</v>
      </c>
      <c r="K97" s="18">
        <v>1</v>
      </c>
      <c r="L97" s="18">
        <v>2</v>
      </c>
      <c r="M97" s="18">
        <v>0</v>
      </c>
      <c r="N97" s="13">
        <f>K97+L97+M97</f>
        <v>3</v>
      </c>
      <c r="O97" s="13">
        <f>P97-N97</f>
        <v>10</v>
      </c>
      <c r="P97" s="13">
        <f>ROUND(PRODUCT(J97,25)/14,0)</f>
        <v>13</v>
      </c>
      <c r="Q97" s="18"/>
      <c r="R97" s="18"/>
      <c r="S97" s="19" t="s">
        <v>33</v>
      </c>
      <c r="T97" s="11" t="s">
        <v>96</v>
      </c>
      <c r="U97" s="124"/>
      <c r="V97" s="125"/>
      <c r="W97" s="125"/>
      <c r="X97" s="125"/>
      <c r="Y97" s="126"/>
    </row>
    <row r="98" spans="1:25" s="65" customFormat="1" x14ac:dyDescent="0.2">
      <c r="A98" s="75" t="s">
        <v>195</v>
      </c>
      <c r="B98" s="115" t="s">
        <v>165</v>
      </c>
      <c r="C98" s="116"/>
      <c r="D98" s="116"/>
      <c r="E98" s="116"/>
      <c r="F98" s="116"/>
      <c r="G98" s="116"/>
      <c r="H98" s="116"/>
      <c r="I98" s="117"/>
      <c r="J98" s="73">
        <v>7</v>
      </c>
      <c r="K98" s="73">
        <v>1</v>
      </c>
      <c r="L98" s="73">
        <v>2</v>
      </c>
      <c r="M98" s="73"/>
      <c r="N98" s="72">
        <v>3</v>
      </c>
      <c r="O98" s="72">
        <v>10</v>
      </c>
      <c r="P98" s="72">
        <v>13</v>
      </c>
      <c r="Q98" s="73"/>
      <c r="R98" s="73" t="s">
        <v>28</v>
      </c>
      <c r="S98" s="74"/>
      <c r="T98" s="71" t="s">
        <v>96</v>
      </c>
      <c r="U98" s="124"/>
      <c r="V98" s="125"/>
      <c r="W98" s="125"/>
      <c r="X98" s="125"/>
      <c r="Y98" s="126"/>
    </row>
    <row r="99" spans="1:25" s="65" customFormat="1" x14ac:dyDescent="0.2">
      <c r="A99" s="75" t="s">
        <v>166</v>
      </c>
      <c r="B99" s="115" t="s">
        <v>167</v>
      </c>
      <c r="C99" s="116"/>
      <c r="D99" s="116"/>
      <c r="E99" s="116"/>
      <c r="F99" s="116"/>
      <c r="G99" s="116"/>
      <c r="H99" s="116"/>
      <c r="I99" s="117"/>
      <c r="J99" s="73">
        <v>7</v>
      </c>
      <c r="K99" s="73">
        <v>1</v>
      </c>
      <c r="L99" s="73">
        <v>2</v>
      </c>
      <c r="M99" s="73"/>
      <c r="N99" s="72">
        <v>3</v>
      </c>
      <c r="O99" s="72">
        <v>10</v>
      </c>
      <c r="P99" s="72">
        <v>13</v>
      </c>
      <c r="Q99" s="73"/>
      <c r="R99" s="73"/>
      <c r="S99" s="74" t="s">
        <v>33</v>
      </c>
      <c r="T99" s="71" t="s">
        <v>96</v>
      </c>
      <c r="U99" s="124"/>
      <c r="V99" s="125"/>
      <c r="W99" s="125"/>
      <c r="X99" s="125"/>
      <c r="Y99" s="126"/>
    </row>
    <row r="100" spans="1:25" s="65" customFormat="1" x14ac:dyDescent="0.2">
      <c r="A100" s="75" t="s">
        <v>168</v>
      </c>
      <c r="B100" s="115" t="s">
        <v>169</v>
      </c>
      <c r="C100" s="116"/>
      <c r="D100" s="116"/>
      <c r="E100" s="116"/>
      <c r="F100" s="116"/>
      <c r="G100" s="116"/>
      <c r="H100" s="116"/>
      <c r="I100" s="117"/>
      <c r="J100" s="73">
        <v>7</v>
      </c>
      <c r="K100" s="73">
        <v>1</v>
      </c>
      <c r="L100" s="73">
        <v>2</v>
      </c>
      <c r="M100" s="73"/>
      <c r="N100" s="72">
        <v>3</v>
      </c>
      <c r="O100" s="72">
        <v>10</v>
      </c>
      <c r="P100" s="72">
        <v>13</v>
      </c>
      <c r="Q100" s="73"/>
      <c r="R100" s="73" t="s">
        <v>28</v>
      </c>
      <c r="S100" s="74"/>
      <c r="T100" s="71" t="s">
        <v>96</v>
      </c>
      <c r="U100" s="124"/>
      <c r="V100" s="125"/>
      <c r="W100" s="125"/>
      <c r="X100" s="125"/>
      <c r="Y100" s="126"/>
    </row>
    <row r="101" spans="1:25" s="65" customFormat="1" x14ac:dyDescent="0.2">
      <c r="A101" s="75" t="s">
        <v>170</v>
      </c>
      <c r="B101" s="76" t="s">
        <v>171</v>
      </c>
      <c r="C101" s="77"/>
      <c r="D101" s="77"/>
      <c r="E101" s="77"/>
      <c r="F101" s="77"/>
      <c r="G101" s="77"/>
      <c r="H101" s="77"/>
      <c r="I101" s="78"/>
      <c r="J101" s="73">
        <v>7</v>
      </c>
      <c r="K101" s="73">
        <v>1</v>
      </c>
      <c r="L101" s="73">
        <v>2</v>
      </c>
      <c r="M101" s="73"/>
      <c r="N101" s="72">
        <v>3</v>
      </c>
      <c r="O101" s="72">
        <v>10</v>
      </c>
      <c r="P101" s="72">
        <v>13</v>
      </c>
      <c r="Q101" s="73"/>
      <c r="R101" s="73" t="s">
        <v>28</v>
      </c>
      <c r="S101" s="74"/>
      <c r="T101" s="71" t="s">
        <v>96</v>
      </c>
      <c r="U101" s="124"/>
      <c r="V101" s="125"/>
      <c r="W101" s="125"/>
      <c r="X101" s="125"/>
      <c r="Y101" s="126"/>
    </row>
    <row r="102" spans="1:25" s="65" customFormat="1" x14ac:dyDescent="0.2">
      <c r="A102" s="75" t="s">
        <v>172</v>
      </c>
      <c r="B102" s="115" t="s">
        <v>173</v>
      </c>
      <c r="C102" s="116"/>
      <c r="D102" s="116"/>
      <c r="E102" s="116"/>
      <c r="F102" s="116"/>
      <c r="G102" s="116"/>
      <c r="H102" s="116"/>
      <c r="I102" s="117"/>
      <c r="J102" s="73">
        <v>7</v>
      </c>
      <c r="K102" s="73">
        <v>1</v>
      </c>
      <c r="L102" s="73">
        <v>2</v>
      </c>
      <c r="M102" s="73"/>
      <c r="N102" s="72">
        <v>3</v>
      </c>
      <c r="O102" s="72">
        <v>10</v>
      </c>
      <c r="P102" s="72">
        <v>13</v>
      </c>
      <c r="Q102" s="73"/>
      <c r="R102" s="73" t="s">
        <v>28</v>
      </c>
      <c r="S102" s="74"/>
      <c r="T102" s="71" t="s">
        <v>96</v>
      </c>
      <c r="U102" s="124"/>
      <c r="V102" s="125"/>
      <c r="W102" s="125"/>
      <c r="X102" s="125"/>
      <c r="Y102" s="126"/>
    </row>
    <row r="103" spans="1:25" s="65" customFormat="1" x14ac:dyDescent="0.2">
      <c r="A103" s="75" t="s">
        <v>174</v>
      </c>
      <c r="B103" s="115" t="s">
        <v>175</v>
      </c>
      <c r="C103" s="116"/>
      <c r="D103" s="116"/>
      <c r="E103" s="116"/>
      <c r="F103" s="116"/>
      <c r="G103" s="116"/>
      <c r="H103" s="116"/>
      <c r="I103" s="117"/>
      <c r="J103" s="73">
        <v>7</v>
      </c>
      <c r="K103" s="73">
        <v>1</v>
      </c>
      <c r="L103" s="73">
        <v>2</v>
      </c>
      <c r="M103" s="73"/>
      <c r="N103" s="72">
        <v>3</v>
      </c>
      <c r="O103" s="72">
        <v>10</v>
      </c>
      <c r="P103" s="72">
        <v>13</v>
      </c>
      <c r="Q103" s="73"/>
      <c r="R103" s="73" t="s">
        <v>28</v>
      </c>
      <c r="S103" s="74"/>
      <c r="T103" s="71" t="s">
        <v>96</v>
      </c>
      <c r="U103" s="124"/>
      <c r="V103" s="125"/>
      <c r="W103" s="125"/>
      <c r="X103" s="125"/>
      <c r="Y103" s="126"/>
    </row>
    <row r="104" spans="1:25" x14ac:dyDescent="0.2">
      <c r="A104" s="84" t="s">
        <v>176</v>
      </c>
      <c r="B104" s="85" t="s">
        <v>177</v>
      </c>
      <c r="C104" s="86"/>
      <c r="D104" s="86"/>
      <c r="E104" s="86"/>
      <c r="F104" s="86"/>
      <c r="G104" s="86"/>
      <c r="H104" s="86"/>
      <c r="I104" s="87"/>
      <c r="J104" s="82">
        <v>7</v>
      </c>
      <c r="K104" s="82">
        <v>1</v>
      </c>
      <c r="L104" s="82">
        <v>2</v>
      </c>
      <c r="M104" s="82"/>
      <c r="N104" s="81">
        <v>3</v>
      </c>
      <c r="O104" s="81">
        <v>10</v>
      </c>
      <c r="P104" s="81">
        <v>13</v>
      </c>
      <c r="Q104" s="82"/>
      <c r="R104" s="82" t="s">
        <v>28</v>
      </c>
      <c r="S104" s="83"/>
      <c r="T104" s="80" t="s">
        <v>96</v>
      </c>
      <c r="U104" s="124"/>
      <c r="V104" s="125"/>
      <c r="W104" s="125"/>
      <c r="X104" s="125"/>
      <c r="Y104" s="126"/>
    </row>
    <row r="105" spans="1:25" x14ac:dyDescent="0.2">
      <c r="A105" s="222" t="s">
        <v>220</v>
      </c>
      <c r="B105" s="223"/>
      <c r="C105" s="223"/>
      <c r="D105" s="223"/>
      <c r="E105" s="223"/>
      <c r="F105" s="223"/>
      <c r="G105" s="223"/>
      <c r="H105" s="223"/>
      <c r="I105" s="223"/>
      <c r="J105" s="223"/>
      <c r="K105" s="223"/>
      <c r="L105" s="223"/>
      <c r="M105" s="223"/>
      <c r="N105" s="223"/>
      <c r="O105" s="223"/>
      <c r="P105" s="223"/>
      <c r="Q105" s="223"/>
      <c r="R105" s="223"/>
      <c r="S105" s="223"/>
      <c r="T105" s="224"/>
      <c r="U105" s="124"/>
      <c r="V105" s="125"/>
      <c r="W105" s="125"/>
      <c r="X105" s="125"/>
      <c r="Y105" s="126"/>
    </row>
    <row r="106" spans="1:25" x14ac:dyDescent="0.2">
      <c r="A106" s="22" t="s">
        <v>146</v>
      </c>
      <c r="B106" s="115" t="s">
        <v>150</v>
      </c>
      <c r="C106" s="116"/>
      <c r="D106" s="116"/>
      <c r="E106" s="116"/>
      <c r="F106" s="116"/>
      <c r="G106" s="116"/>
      <c r="H106" s="116"/>
      <c r="I106" s="117"/>
      <c r="J106" s="18">
        <v>7</v>
      </c>
      <c r="K106" s="18">
        <v>1</v>
      </c>
      <c r="L106" s="18">
        <v>2</v>
      </c>
      <c r="M106" s="18">
        <v>0</v>
      </c>
      <c r="N106" s="13">
        <f t="shared" ref="N106:N109" si="10">K106+L106+M106</f>
        <v>3</v>
      </c>
      <c r="O106" s="13">
        <f t="shared" ref="O106:O109" si="11">P106-N106</f>
        <v>10</v>
      </c>
      <c r="P106" s="13">
        <f t="shared" ref="P106:P109" si="12">ROUND(PRODUCT(J106,25)/14,0)</f>
        <v>13</v>
      </c>
      <c r="Q106" s="18"/>
      <c r="R106" s="18" t="s">
        <v>28</v>
      </c>
      <c r="S106" s="19"/>
      <c r="T106" s="11" t="s">
        <v>96</v>
      </c>
    </row>
    <row r="107" spans="1:25" s="79" customFormat="1" x14ac:dyDescent="0.2">
      <c r="A107" s="22" t="s">
        <v>149</v>
      </c>
      <c r="B107" s="115" t="s">
        <v>139</v>
      </c>
      <c r="C107" s="116"/>
      <c r="D107" s="116"/>
      <c r="E107" s="116"/>
      <c r="F107" s="116"/>
      <c r="G107" s="116"/>
      <c r="H107" s="116"/>
      <c r="I107" s="117"/>
      <c r="J107" s="18">
        <v>7</v>
      </c>
      <c r="K107" s="18">
        <v>1</v>
      </c>
      <c r="L107" s="18">
        <v>2</v>
      </c>
      <c r="M107" s="18">
        <v>0</v>
      </c>
      <c r="N107" s="13">
        <f>K107+L107+M107</f>
        <v>3</v>
      </c>
      <c r="O107" s="13">
        <f>P107-N107</f>
        <v>10</v>
      </c>
      <c r="P107" s="13">
        <f>ROUND(PRODUCT(J107,25)/14,0)</f>
        <v>13</v>
      </c>
      <c r="Q107" s="18"/>
      <c r="R107" s="18" t="s">
        <v>28</v>
      </c>
      <c r="S107" s="19"/>
      <c r="T107" s="11" t="s">
        <v>96</v>
      </c>
    </row>
    <row r="108" spans="1:25" s="79" customFormat="1" x14ac:dyDescent="0.2">
      <c r="A108" s="23" t="s">
        <v>148</v>
      </c>
      <c r="B108" s="209" t="s">
        <v>152</v>
      </c>
      <c r="C108" s="210"/>
      <c r="D108" s="210"/>
      <c r="E108" s="210"/>
      <c r="F108" s="210"/>
      <c r="G108" s="210"/>
      <c r="H108" s="210"/>
      <c r="I108" s="211"/>
      <c r="J108" s="18">
        <v>7</v>
      </c>
      <c r="K108" s="18">
        <v>1</v>
      </c>
      <c r="L108" s="18">
        <v>2</v>
      </c>
      <c r="M108" s="18">
        <v>0</v>
      </c>
      <c r="N108" s="13">
        <f>K108+L108+M108</f>
        <v>3</v>
      </c>
      <c r="O108" s="13">
        <f>P108-N108</f>
        <v>10</v>
      </c>
      <c r="P108" s="13">
        <f>ROUND(PRODUCT(J108,25)/14,0)</f>
        <v>13</v>
      </c>
      <c r="Q108" s="18"/>
      <c r="R108" s="18" t="s">
        <v>28</v>
      </c>
      <c r="S108" s="19"/>
      <c r="T108" s="11" t="s">
        <v>96</v>
      </c>
    </row>
    <row r="109" spans="1:25" ht="26.25" customHeight="1" x14ac:dyDescent="0.2">
      <c r="A109" s="23" t="s">
        <v>147</v>
      </c>
      <c r="B109" s="209" t="s">
        <v>196</v>
      </c>
      <c r="C109" s="210"/>
      <c r="D109" s="210"/>
      <c r="E109" s="210"/>
      <c r="F109" s="210"/>
      <c r="G109" s="210"/>
      <c r="H109" s="210"/>
      <c r="I109" s="211"/>
      <c r="J109" s="18">
        <v>7</v>
      </c>
      <c r="K109" s="18">
        <v>1</v>
      </c>
      <c r="L109" s="18">
        <v>2</v>
      </c>
      <c r="M109" s="18">
        <v>0</v>
      </c>
      <c r="N109" s="13">
        <f t="shared" si="10"/>
        <v>3</v>
      </c>
      <c r="O109" s="13">
        <f t="shared" si="11"/>
        <v>10</v>
      </c>
      <c r="P109" s="13">
        <f t="shared" si="12"/>
        <v>13</v>
      </c>
      <c r="Q109" s="18"/>
      <c r="R109" s="18"/>
      <c r="S109" s="19" t="s">
        <v>33</v>
      </c>
      <c r="T109" s="11" t="s">
        <v>96</v>
      </c>
    </row>
    <row r="110" spans="1:25" s="79" customFormat="1" x14ac:dyDescent="0.2">
      <c r="A110" s="92" t="s">
        <v>178</v>
      </c>
      <c r="B110" s="115" t="s">
        <v>179</v>
      </c>
      <c r="C110" s="116"/>
      <c r="D110" s="116"/>
      <c r="E110" s="116"/>
      <c r="F110" s="116"/>
      <c r="G110" s="116"/>
      <c r="H110" s="116"/>
      <c r="I110" s="117"/>
      <c r="J110" s="90">
        <v>7</v>
      </c>
      <c r="K110" s="90">
        <v>1</v>
      </c>
      <c r="L110" s="90">
        <v>2</v>
      </c>
      <c r="M110" s="90">
        <v>0</v>
      </c>
      <c r="N110" s="89">
        <v>3</v>
      </c>
      <c r="O110" s="89">
        <v>10</v>
      </c>
      <c r="P110" s="89">
        <v>13</v>
      </c>
      <c r="Q110" s="90"/>
      <c r="R110" s="90"/>
      <c r="S110" s="91" t="s">
        <v>33</v>
      </c>
      <c r="T110" s="88" t="s">
        <v>96</v>
      </c>
    </row>
    <row r="111" spans="1:25" s="79" customFormat="1" x14ac:dyDescent="0.2">
      <c r="A111" s="92" t="s">
        <v>180</v>
      </c>
      <c r="B111" s="115" t="s">
        <v>181</v>
      </c>
      <c r="C111" s="116"/>
      <c r="D111" s="116"/>
      <c r="E111" s="116"/>
      <c r="F111" s="116"/>
      <c r="G111" s="116"/>
      <c r="H111" s="116"/>
      <c r="I111" s="117"/>
      <c r="J111" s="90">
        <v>7</v>
      </c>
      <c r="K111" s="90">
        <v>1</v>
      </c>
      <c r="L111" s="90">
        <v>2</v>
      </c>
      <c r="M111" s="90">
        <v>0</v>
      </c>
      <c r="N111" s="89">
        <v>3</v>
      </c>
      <c r="O111" s="89">
        <v>10</v>
      </c>
      <c r="P111" s="89">
        <v>13</v>
      </c>
      <c r="Q111" s="90"/>
      <c r="R111" s="90" t="s">
        <v>28</v>
      </c>
      <c r="S111" s="91"/>
      <c r="T111" s="88" t="s">
        <v>96</v>
      </c>
    </row>
    <row r="112" spans="1:25" s="79" customFormat="1" x14ac:dyDescent="0.2">
      <c r="A112" s="92" t="s">
        <v>182</v>
      </c>
      <c r="B112" s="93" t="s">
        <v>183</v>
      </c>
      <c r="C112" s="94"/>
      <c r="D112" s="94"/>
      <c r="E112" s="94"/>
      <c r="F112" s="94"/>
      <c r="G112" s="94"/>
      <c r="H112" s="94"/>
      <c r="I112" s="95"/>
      <c r="J112" s="90">
        <v>7</v>
      </c>
      <c r="K112" s="90">
        <v>1</v>
      </c>
      <c r="L112" s="90">
        <v>2</v>
      </c>
      <c r="M112" s="90">
        <v>0</v>
      </c>
      <c r="N112" s="89">
        <v>3</v>
      </c>
      <c r="O112" s="89">
        <v>10</v>
      </c>
      <c r="P112" s="89">
        <v>13</v>
      </c>
      <c r="Q112" s="90"/>
      <c r="R112" s="90" t="s">
        <v>28</v>
      </c>
      <c r="S112" s="91"/>
      <c r="T112" s="88" t="s">
        <v>96</v>
      </c>
    </row>
    <row r="113" spans="1:20" s="79" customFormat="1" x14ac:dyDescent="0.2">
      <c r="A113" s="92" t="s">
        <v>184</v>
      </c>
      <c r="B113" s="115" t="s">
        <v>185</v>
      </c>
      <c r="C113" s="116"/>
      <c r="D113" s="116"/>
      <c r="E113" s="116"/>
      <c r="F113" s="116"/>
      <c r="G113" s="116"/>
      <c r="H113" s="116"/>
      <c r="I113" s="117"/>
      <c r="J113" s="90">
        <v>7</v>
      </c>
      <c r="K113" s="90">
        <v>1</v>
      </c>
      <c r="L113" s="90">
        <v>2</v>
      </c>
      <c r="M113" s="90">
        <v>0</v>
      </c>
      <c r="N113" s="89">
        <v>3</v>
      </c>
      <c r="O113" s="89">
        <v>10</v>
      </c>
      <c r="P113" s="89">
        <v>13</v>
      </c>
      <c r="Q113" s="90"/>
      <c r="R113" s="90" t="s">
        <v>28</v>
      </c>
      <c r="S113" s="91"/>
      <c r="T113" s="88" t="s">
        <v>96</v>
      </c>
    </row>
    <row r="114" spans="1:20" s="79" customFormat="1" x14ac:dyDescent="0.2">
      <c r="A114" s="92" t="s">
        <v>186</v>
      </c>
      <c r="B114" s="115" t="s">
        <v>187</v>
      </c>
      <c r="C114" s="116"/>
      <c r="D114" s="116"/>
      <c r="E114" s="116"/>
      <c r="F114" s="116"/>
      <c r="G114" s="116"/>
      <c r="H114" s="116"/>
      <c r="I114" s="117"/>
      <c r="J114" s="90">
        <v>7</v>
      </c>
      <c r="K114" s="90">
        <v>1</v>
      </c>
      <c r="L114" s="90">
        <v>2</v>
      </c>
      <c r="M114" s="90">
        <v>0</v>
      </c>
      <c r="N114" s="89">
        <v>3</v>
      </c>
      <c r="O114" s="89">
        <v>10</v>
      </c>
      <c r="P114" s="89">
        <v>13</v>
      </c>
      <c r="Q114" s="90"/>
      <c r="R114" s="90" t="s">
        <v>28</v>
      </c>
      <c r="S114" s="91"/>
      <c r="T114" s="88" t="s">
        <v>96</v>
      </c>
    </row>
    <row r="115" spans="1:20" s="79" customFormat="1" ht="12" customHeight="1" x14ac:dyDescent="0.2">
      <c r="A115" s="100" t="s">
        <v>188</v>
      </c>
      <c r="B115" s="115" t="s">
        <v>189</v>
      </c>
      <c r="C115" s="116"/>
      <c r="D115" s="116"/>
      <c r="E115" s="116"/>
      <c r="F115" s="116"/>
      <c r="G115" s="116"/>
      <c r="H115" s="116"/>
      <c r="I115" s="117"/>
      <c r="J115" s="98">
        <v>7</v>
      </c>
      <c r="K115" s="98">
        <v>1</v>
      </c>
      <c r="L115" s="98">
        <v>2</v>
      </c>
      <c r="M115" s="98">
        <v>0</v>
      </c>
      <c r="N115" s="97">
        <v>3</v>
      </c>
      <c r="O115" s="97">
        <v>10</v>
      </c>
      <c r="P115" s="97">
        <v>13</v>
      </c>
      <c r="Q115" s="98"/>
      <c r="R115" s="98" t="s">
        <v>28</v>
      </c>
      <c r="S115" s="99"/>
      <c r="T115" s="96" t="s">
        <v>96</v>
      </c>
    </row>
    <row r="116" spans="1:20" x14ac:dyDescent="0.2">
      <c r="A116" s="105" t="s">
        <v>190</v>
      </c>
      <c r="B116" s="106" t="s">
        <v>191</v>
      </c>
      <c r="C116" s="107"/>
      <c r="D116" s="107"/>
      <c r="E116" s="107"/>
      <c r="F116" s="107"/>
      <c r="G116" s="107"/>
      <c r="H116" s="107"/>
      <c r="I116" s="108"/>
      <c r="J116" s="103">
        <v>7</v>
      </c>
      <c r="K116" s="103">
        <v>1</v>
      </c>
      <c r="L116" s="103">
        <v>2</v>
      </c>
      <c r="M116" s="103">
        <v>0</v>
      </c>
      <c r="N116" s="102">
        <v>3</v>
      </c>
      <c r="O116" s="102">
        <v>10</v>
      </c>
      <c r="P116" s="102">
        <v>13</v>
      </c>
      <c r="Q116" s="103"/>
      <c r="R116" s="103" t="s">
        <v>28</v>
      </c>
      <c r="S116" s="104"/>
      <c r="T116" s="101" t="s">
        <v>96</v>
      </c>
    </row>
    <row r="117" spans="1:20" ht="24.75" customHeight="1" x14ac:dyDescent="0.2">
      <c r="A117" s="200" t="s">
        <v>82</v>
      </c>
      <c r="B117" s="201"/>
      <c r="C117" s="201"/>
      <c r="D117" s="201"/>
      <c r="E117" s="201"/>
      <c r="F117" s="201"/>
      <c r="G117" s="201"/>
      <c r="H117" s="201"/>
      <c r="I117" s="202"/>
      <c r="J117" s="15">
        <f t="shared" ref="J117:P117" si="13">SUM(J82,J94,J106)</f>
        <v>21</v>
      </c>
      <c r="K117" s="15">
        <f t="shared" si="13"/>
        <v>3</v>
      </c>
      <c r="L117" s="15">
        <f t="shared" si="13"/>
        <v>6</v>
      </c>
      <c r="M117" s="15">
        <f t="shared" si="13"/>
        <v>0</v>
      </c>
      <c r="N117" s="15">
        <f t="shared" si="13"/>
        <v>9</v>
      </c>
      <c r="O117" s="15">
        <f t="shared" si="13"/>
        <v>30</v>
      </c>
      <c r="P117" s="15">
        <f t="shared" si="13"/>
        <v>39</v>
      </c>
      <c r="Q117" s="15">
        <f>COUNTIF(Q82,"E")+COUNTIF(Q94,"E")+COUNTIF(Q106,"E")</f>
        <v>0</v>
      </c>
      <c r="R117" s="15">
        <f>COUNTIF(R82,"C")+COUNTIF(R94,"C")+COUNTIF(R106,"C")</f>
        <v>3</v>
      </c>
      <c r="S117" s="15">
        <f>COUNTIF(S85,"VP")+COUNTIF(S99,"VP")+COUNTIF(S110,"VP")</f>
        <v>3</v>
      </c>
      <c r="T117" s="20"/>
    </row>
    <row r="118" spans="1:20" ht="13.5" customHeight="1" x14ac:dyDescent="0.2">
      <c r="A118" s="203" t="s">
        <v>48</v>
      </c>
      <c r="B118" s="204"/>
      <c r="C118" s="204"/>
      <c r="D118" s="204"/>
      <c r="E118" s="204"/>
      <c r="F118" s="204"/>
      <c r="G118" s="204"/>
      <c r="H118" s="204"/>
      <c r="I118" s="204"/>
      <c r="J118" s="205"/>
      <c r="K118" s="15">
        <f t="shared" ref="K118:P118" si="14">SUM(K82,K94,K106)*14</f>
        <v>42</v>
      </c>
      <c r="L118" s="15">
        <f t="shared" si="14"/>
        <v>84</v>
      </c>
      <c r="M118" s="15">
        <f t="shared" si="14"/>
        <v>0</v>
      </c>
      <c r="N118" s="15">
        <f t="shared" si="14"/>
        <v>126</v>
      </c>
      <c r="O118" s="15">
        <f t="shared" si="14"/>
        <v>420</v>
      </c>
      <c r="P118" s="15">
        <f t="shared" si="14"/>
        <v>546</v>
      </c>
      <c r="Q118" s="194"/>
      <c r="R118" s="195"/>
      <c r="S118" s="195"/>
      <c r="T118" s="196"/>
    </row>
    <row r="119" spans="1:20" x14ac:dyDescent="0.2">
      <c r="A119" s="206"/>
      <c r="B119" s="207"/>
      <c r="C119" s="207"/>
      <c r="D119" s="207"/>
      <c r="E119" s="207"/>
      <c r="F119" s="207"/>
      <c r="G119" s="207"/>
      <c r="H119" s="207"/>
      <c r="I119" s="207"/>
      <c r="J119" s="208"/>
      <c r="K119" s="188">
        <f>SUM(K118:M118)</f>
        <v>126</v>
      </c>
      <c r="L119" s="189"/>
      <c r="M119" s="190"/>
      <c r="N119" s="191">
        <f>SUM(N118:O118)</f>
        <v>546</v>
      </c>
      <c r="O119" s="192"/>
      <c r="P119" s="193"/>
      <c r="Q119" s="197"/>
      <c r="R119" s="198"/>
      <c r="S119" s="198"/>
      <c r="T119" s="199"/>
    </row>
    <row r="120" spans="1:20" s="79" customFormat="1" hidden="1" x14ac:dyDescent="0.2">
      <c r="A120" s="110"/>
      <c r="B120" s="110"/>
      <c r="C120" s="110"/>
      <c r="D120" s="110"/>
      <c r="E120" s="110"/>
      <c r="F120" s="110"/>
      <c r="G120" s="110"/>
      <c r="H120" s="110"/>
      <c r="I120" s="110"/>
      <c r="J120" s="110"/>
      <c r="K120" s="111"/>
      <c r="L120" s="111"/>
      <c r="M120" s="111"/>
      <c r="N120" s="112"/>
      <c r="O120" s="112"/>
      <c r="P120" s="112"/>
      <c r="Q120" s="112"/>
      <c r="R120" s="112"/>
      <c r="S120" s="112"/>
      <c r="T120" s="112"/>
    </row>
    <row r="121" spans="1:20" s="79" customFormat="1" ht="15" customHeight="1" x14ac:dyDescent="0.2">
      <c r="A121" s="217" t="s">
        <v>49</v>
      </c>
      <c r="B121" s="217"/>
      <c r="C121" s="217"/>
      <c r="D121" s="217"/>
      <c r="E121" s="217"/>
      <c r="F121" s="217"/>
      <c r="G121" s="217"/>
      <c r="H121" s="217"/>
      <c r="I121" s="217"/>
      <c r="J121" s="217"/>
      <c r="K121" s="217"/>
      <c r="L121" s="217"/>
      <c r="M121" s="217"/>
      <c r="N121" s="217"/>
      <c r="O121" s="217"/>
      <c r="P121" s="217"/>
      <c r="Q121" s="217"/>
      <c r="R121" s="217"/>
      <c r="S121" s="217"/>
      <c r="T121" s="217"/>
    </row>
    <row r="122" spans="1:20" s="79" customFormat="1" ht="24" customHeight="1" x14ac:dyDescent="0.2">
      <c r="A122" s="133" t="s">
        <v>193</v>
      </c>
      <c r="B122" s="269"/>
      <c r="C122" s="269"/>
      <c r="D122" s="269"/>
      <c r="E122" s="269"/>
      <c r="F122" s="269"/>
      <c r="G122" s="269"/>
      <c r="H122" s="269"/>
      <c r="I122" s="269"/>
      <c r="J122" s="269"/>
      <c r="K122" s="269"/>
      <c r="L122" s="269"/>
      <c r="M122" s="269"/>
      <c r="N122" s="269"/>
      <c r="O122" s="269"/>
      <c r="P122" s="269"/>
      <c r="Q122" s="269"/>
      <c r="R122" s="269"/>
      <c r="S122" s="269"/>
      <c r="T122" s="134"/>
    </row>
    <row r="123" spans="1:20" s="79" customFormat="1" ht="23.25" customHeight="1" x14ac:dyDescent="0.2">
      <c r="A123" s="287" t="s">
        <v>27</v>
      </c>
      <c r="B123" s="287" t="s">
        <v>26</v>
      </c>
      <c r="C123" s="287"/>
      <c r="D123" s="287"/>
      <c r="E123" s="287"/>
      <c r="F123" s="287"/>
      <c r="G123" s="287"/>
      <c r="H123" s="287"/>
      <c r="I123" s="287"/>
      <c r="J123" s="132" t="s">
        <v>40</v>
      </c>
      <c r="K123" s="132" t="s">
        <v>24</v>
      </c>
      <c r="L123" s="132"/>
      <c r="M123" s="132"/>
      <c r="N123" s="132" t="s">
        <v>41</v>
      </c>
      <c r="O123" s="132"/>
      <c r="P123" s="132"/>
      <c r="Q123" s="132" t="s">
        <v>23</v>
      </c>
      <c r="R123" s="132"/>
      <c r="S123" s="132"/>
      <c r="T123" s="132" t="s">
        <v>22</v>
      </c>
    </row>
    <row r="124" spans="1:20" s="79" customFormat="1" ht="34.5" customHeight="1" x14ac:dyDescent="0.2">
      <c r="A124" s="287"/>
      <c r="B124" s="287"/>
      <c r="C124" s="287"/>
      <c r="D124" s="287"/>
      <c r="E124" s="287"/>
      <c r="F124" s="287"/>
      <c r="G124" s="287"/>
      <c r="H124" s="287"/>
      <c r="I124" s="287"/>
      <c r="J124" s="132"/>
      <c r="K124" s="54" t="s">
        <v>28</v>
      </c>
      <c r="L124" s="54" t="s">
        <v>29</v>
      </c>
      <c r="M124" s="54" t="s">
        <v>30</v>
      </c>
      <c r="N124" s="54" t="s">
        <v>34</v>
      </c>
      <c r="O124" s="54" t="s">
        <v>7</v>
      </c>
      <c r="P124" s="54" t="s">
        <v>31</v>
      </c>
      <c r="Q124" s="54" t="s">
        <v>32</v>
      </c>
      <c r="R124" s="54" t="s">
        <v>28</v>
      </c>
      <c r="S124" s="54" t="s">
        <v>33</v>
      </c>
      <c r="T124" s="132"/>
    </row>
    <row r="125" spans="1:20" s="79" customFormat="1" ht="16.5" customHeight="1" x14ac:dyDescent="0.2">
      <c r="A125" s="45" t="s">
        <v>103</v>
      </c>
      <c r="B125" s="142" t="s">
        <v>209</v>
      </c>
      <c r="C125" s="143"/>
      <c r="D125" s="143"/>
      <c r="E125" s="143"/>
      <c r="F125" s="143"/>
      <c r="G125" s="143"/>
      <c r="H125" s="143"/>
      <c r="I125" s="144"/>
      <c r="J125" s="101">
        <v>6</v>
      </c>
      <c r="K125" s="101">
        <v>2</v>
      </c>
      <c r="L125" s="101">
        <v>1</v>
      </c>
      <c r="M125" s="101">
        <v>0</v>
      </c>
      <c r="N125" s="50">
        <f t="shared" ref="N125:N133" si="15">K125+L125+M125</f>
        <v>3</v>
      </c>
      <c r="O125" s="102">
        <f t="shared" ref="O125:O133" si="16">P125-N125</f>
        <v>8</v>
      </c>
      <c r="P125" s="102">
        <f t="shared" ref="P125:P133" si="17">ROUND(PRODUCT(J125,25)/14,0)</f>
        <v>11</v>
      </c>
      <c r="Q125" s="16" t="s">
        <v>32</v>
      </c>
      <c r="R125" s="101"/>
      <c r="S125" s="17"/>
      <c r="T125" s="101" t="s">
        <v>97</v>
      </c>
    </row>
    <row r="126" spans="1:20" s="79" customFormat="1" ht="12.75" customHeight="1" x14ac:dyDescent="0.2">
      <c r="A126" s="45" t="s">
        <v>104</v>
      </c>
      <c r="B126" s="142" t="s">
        <v>119</v>
      </c>
      <c r="C126" s="143"/>
      <c r="D126" s="143"/>
      <c r="E126" s="143"/>
      <c r="F126" s="143"/>
      <c r="G126" s="143"/>
      <c r="H126" s="143"/>
      <c r="I126" s="144"/>
      <c r="J126" s="101">
        <v>6</v>
      </c>
      <c r="K126" s="101">
        <v>2</v>
      </c>
      <c r="L126" s="101">
        <v>1</v>
      </c>
      <c r="M126" s="101">
        <v>0</v>
      </c>
      <c r="N126" s="50">
        <f t="shared" si="15"/>
        <v>3</v>
      </c>
      <c r="O126" s="102">
        <f t="shared" si="16"/>
        <v>8</v>
      </c>
      <c r="P126" s="102">
        <f t="shared" si="17"/>
        <v>11</v>
      </c>
      <c r="Q126" s="16" t="s">
        <v>32</v>
      </c>
      <c r="R126" s="101"/>
      <c r="S126" s="17"/>
      <c r="T126" s="101" t="s">
        <v>97</v>
      </c>
    </row>
    <row r="127" spans="1:20" s="79" customFormat="1" ht="12.75" customHeight="1" x14ac:dyDescent="0.2">
      <c r="A127" s="45" t="s">
        <v>105</v>
      </c>
      <c r="B127" s="142" t="s">
        <v>120</v>
      </c>
      <c r="C127" s="143"/>
      <c r="D127" s="143"/>
      <c r="E127" s="143"/>
      <c r="F127" s="143"/>
      <c r="G127" s="143"/>
      <c r="H127" s="143"/>
      <c r="I127" s="144"/>
      <c r="J127" s="101">
        <v>6</v>
      </c>
      <c r="K127" s="101">
        <v>2</v>
      </c>
      <c r="L127" s="101">
        <v>1</v>
      </c>
      <c r="M127" s="101">
        <v>0</v>
      </c>
      <c r="N127" s="50">
        <f t="shared" si="15"/>
        <v>3</v>
      </c>
      <c r="O127" s="102">
        <f t="shared" si="16"/>
        <v>8</v>
      </c>
      <c r="P127" s="102">
        <f t="shared" si="17"/>
        <v>11</v>
      </c>
      <c r="Q127" s="16" t="s">
        <v>32</v>
      </c>
      <c r="R127" s="101"/>
      <c r="S127" s="17"/>
      <c r="T127" s="101" t="s">
        <v>97</v>
      </c>
    </row>
    <row r="128" spans="1:20" s="79" customFormat="1" ht="12.75" customHeight="1" x14ac:dyDescent="0.2">
      <c r="A128" s="45" t="s">
        <v>108</v>
      </c>
      <c r="B128" s="142" t="s">
        <v>128</v>
      </c>
      <c r="C128" s="143"/>
      <c r="D128" s="143"/>
      <c r="E128" s="143"/>
      <c r="F128" s="143"/>
      <c r="G128" s="143"/>
      <c r="H128" s="143"/>
      <c r="I128" s="144"/>
      <c r="J128" s="101">
        <v>6</v>
      </c>
      <c r="K128" s="101">
        <v>2</v>
      </c>
      <c r="L128" s="101">
        <v>1</v>
      </c>
      <c r="M128" s="101"/>
      <c r="N128" s="50">
        <f t="shared" si="15"/>
        <v>3</v>
      </c>
      <c r="O128" s="102">
        <f t="shared" si="16"/>
        <v>8</v>
      </c>
      <c r="P128" s="102">
        <f t="shared" si="17"/>
        <v>11</v>
      </c>
      <c r="Q128" s="16" t="s">
        <v>32</v>
      </c>
      <c r="R128" s="101"/>
      <c r="S128" s="17"/>
      <c r="T128" s="101" t="s">
        <v>97</v>
      </c>
    </row>
    <row r="129" spans="1:20" s="79" customFormat="1" ht="12.75" customHeight="1" x14ac:dyDescent="0.2">
      <c r="A129" s="45" t="s">
        <v>109</v>
      </c>
      <c r="B129" s="142" t="s">
        <v>127</v>
      </c>
      <c r="C129" s="143"/>
      <c r="D129" s="143"/>
      <c r="E129" s="143"/>
      <c r="F129" s="143"/>
      <c r="G129" s="143"/>
      <c r="H129" s="143"/>
      <c r="I129" s="144"/>
      <c r="J129" s="101">
        <v>6</v>
      </c>
      <c r="K129" s="101">
        <v>2</v>
      </c>
      <c r="L129" s="101">
        <v>1</v>
      </c>
      <c r="M129" s="101"/>
      <c r="N129" s="50">
        <f t="shared" si="15"/>
        <v>3</v>
      </c>
      <c r="O129" s="102">
        <f t="shared" si="16"/>
        <v>8</v>
      </c>
      <c r="P129" s="102">
        <f t="shared" si="17"/>
        <v>11</v>
      </c>
      <c r="Q129" s="16" t="s">
        <v>32</v>
      </c>
      <c r="R129" s="101"/>
      <c r="S129" s="17"/>
      <c r="T129" s="101" t="s">
        <v>97</v>
      </c>
    </row>
    <row r="130" spans="1:20" s="109" customFormat="1" ht="12.75" customHeight="1" x14ac:dyDescent="0.2">
      <c r="A130" s="45" t="s">
        <v>114</v>
      </c>
      <c r="B130" s="142" t="s">
        <v>202</v>
      </c>
      <c r="C130" s="143"/>
      <c r="D130" s="143"/>
      <c r="E130" s="143"/>
      <c r="F130" s="143"/>
      <c r="G130" s="143"/>
      <c r="H130" s="143"/>
      <c r="I130" s="144"/>
      <c r="J130" s="101">
        <v>6</v>
      </c>
      <c r="K130" s="101">
        <v>2</v>
      </c>
      <c r="L130" s="101">
        <v>1</v>
      </c>
      <c r="M130" s="101">
        <v>0</v>
      </c>
      <c r="N130" s="50">
        <f t="shared" si="15"/>
        <v>3</v>
      </c>
      <c r="O130" s="102">
        <f t="shared" si="16"/>
        <v>8</v>
      </c>
      <c r="P130" s="102">
        <f t="shared" si="17"/>
        <v>11</v>
      </c>
      <c r="Q130" s="16" t="s">
        <v>32</v>
      </c>
      <c r="R130" s="101"/>
      <c r="S130" s="17"/>
      <c r="T130" s="101" t="s">
        <v>97</v>
      </c>
    </row>
    <row r="131" spans="1:20" s="109" customFormat="1" ht="12.75" customHeight="1" x14ac:dyDescent="0.2">
      <c r="A131" s="45" t="s">
        <v>115</v>
      </c>
      <c r="B131" s="142" t="s">
        <v>203</v>
      </c>
      <c r="C131" s="143"/>
      <c r="D131" s="143"/>
      <c r="E131" s="143"/>
      <c r="F131" s="143"/>
      <c r="G131" s="143"/>
      <c r="H131" s="143"/>
      <c r="I131" s="144"/>
      <c r="J131" s="101">
        <v>6</v>
      </c>
      <c r="K131" s="101">
        <v>2</v>
      </c>
      <c r="L131" s="101">
        <v>1</v>
      </c>
      <c r="M131" s="101">
        <v>0</v>
      </c>
      <c r="N131" s="50">
        <f t="shared" si="15"/>
        <v>3</v>
      </c>
      <c r="O131" s="102">
        <f t="shared" si="16"/>
        <v>8</v>
      </c>
      <c r="P131" s="102">
        <f t="shared" si="17"/>
        <v>11</v>
      </c>
      <c r="Q131" s="16" t="s">
        <v>32</v>
      </c>
      <c r="R131" s="101"/>
      <c r="S131" s="17"/>
      <c r="T131" s="101" t="s">
        <v>97</v>
      </c>
    </row>
    <row r="132" spans="1:20" s="109" customFormat="1" ht="12.75" customHeight="1" x14ac:dyDescent="0.2">
      <c r="A132" s="45" t="s">
        <v>122</v>
      </c>
      <c r="B132" s="142" t="s">
        <v>208</v>
      </c>
      <c r="C132" s="143"/>
      <c r="D132" s="143"/>
      <c r="E132" s="143"/>
      <c r="F132" s="143"/>
      <c r="G132" s="143"/>
      <c r="H132" s="143"/>
      <c r="I132" s="144"/>
      <c r="J132" s="101">
        <v>6</v>
      </c>
      <c r="K132" s="101">
        <v>2</v>
      </c>
      <c r="L132" s="101">
        <v>1</v>
      </c>
      <c r="M132" s="101">
        <v>0</v>
      </c>
      <c r="N132" s="50">
        <f t="shared" si="15"/>
        <v>3</v>
      </c>
      <c r="O132" s="102">
        <f t="shared" si="16"/>
        <v>8</v>
      </c>
      <c r="P132" s="102">
        <f t="shared" si="17"/>
        <v>11</v>
      </c>
      <c r="Q132" s="16" t="s">
        <v>32</v>
      </c>
      <c r="R132" s="101"/>
      <c r="S132" s="17"/>
      <c r="T132" s="101" t="s">
        <v>97</v>
      </c>
    </row>
    <row r="133" spans="1:20" s="79" customFormat="1" ht="12.75" customHeight="1" x14ac:dyDescent="0.2">
      <c r="A133" s="45" t="s">
        <v>123</v>
      </c>
      <c r="B133" s="142" t="s">
        <v>207</v>
      </c>
      <c r="C133" s="143"/>
      <c r="D133" s="143"/>
      <c r="E133" s="143"/>
      <c r="F133" s="143"/>
      <c r="G133" s="143"/>
      <c r="H133" s="143"/>
      <c r="I133" s="144"/>
      <c r="J133" s="101">
        <v>6</v>
      </c>
      <c r="K133" s="101">
        <v>2</v>
      </c>
      <c r="L133" s="101">
        <v>1</v>
      </c>
      <c r="M133" s="101">
        <v>0</v>
      </c>
      <c r="N133" s="50">
        <f t="shared" si="15"/>
        <v>3</v>
      </c>
      <c r="O133" s="102">
        <f t="shared" si="16"/>
        <v>8</v>
      </c>
      <c r="P133" s="102">
        <f t="shared" si="17"/>
        <v>11</v>
      </c>
      <c r="Q133" s="16" t="s">
        <v>32</v>
      </c>
      <c r="R133" s="101"/>
      <c r="S133" s="17"/>
      <c r="T133" s="101" t="s">
        <v>97</v>
      </c>
    </row>
    <row r="134" spans="1:20" s="79" customFormat="1" x14ac:dyDescent="0.2">
      <c r="A134" s="179" t="s">
        <v>82</v>
      </c>
      <c r="B134" s="180"/>
      <c r="C134" s="180"/>
      <c r="D134" s="180"/>
      <c r="E134" s="180"/>
      <c r="F134" s="180"/>
      <c r="G134" s="180"/>
      <c r="H134" s="180"/>
      <c r="I134" s="181"/>
      <c r="J134" s="29">
        <f t="shared" ref="J134:P134" si="18">SUM(J125:J133)</f>
        <v>54</v>
      </c>
      <c r="K134" s="29">
        <f t="shared" si="18"/>
        <v>18</v>
      </c>
      <c r="L134" s="29">
        <f t="shared" si="18"/>
        <v>9</v>
      </c>
      <c r="M134" s="29">
        <f t="shared" si="18"/>
        <v>0</v>
      </c>
      <c r="N134" s="29">
        <f t="shared" si="18"/>
        <v>27</v>
      </c>
      <c r="O134" s="29">
        <f t="shared" si="18"/>
        <v>72</v>
      </c>
      <c r="P134" s="29">
        <f t="shared" si="18"/>
        <v>99</v>
      </c>
      <c r="Q134" s="30">
        <f>COUNTIF(Q125:Q133,"E")</f>
        <v>9</v>
      </c>
      <c r="R134" s="30">
        <f>COUNTIF(R125:R133,"C")</f>
        <v>0</v>
      </c>
      <c r="S134" s="30">
        <f>COUNTIF(S125:S133,"VP")</f>
        <v>0</v>
      </c>
      <c r="T134" s="31">
        <v>6</v>
      </c>
    </row>
    <row r="135" spans="1:20" s="79" customFormat="1" ht="27" customHeight="1" x14ac:dyDescent="0.2">
      <c r="A135" s="182" t="s">
        <v>48</v>
      </c>
      <c r="B135" s="183"/>
      <c r="C135" s="183"/>
      <c r="D135" s="183"/>
      <c r="E135" s="183"/>
      <c r="F135" s="183"/>
      <c r="G135" s="183"/>
      <c r="H135" s="183"/>
      <c r="I135" s="183"/>
      <c r="J135" s="184"/>
      <c r="K135" s="29">
        <f t="shared" ref="K135:P135" si="19">K134*14</f>
        <v>252</v>
      </c>
      <c r="L135" s="29">
        <f t="shared" si="19"/>
        <v>126</v>
      </c>
      <c r="M135" s="29">
        <f t="shared" si="19"/>
        <v>0</v>
      </c>
      <c r="N135" s="29">
        <f t="shared" si="19"/>
        <v>378</v>
      </c>
      <c r="O135" s="29">
        <f t="shared" si="19"/>
        <v>1008</v>
      </c>
      <c r="P135" s="29">
        <f t="shared" si="19"/>
        <v>1386</v>
      </c>
      <c r="Q135" s="274"/>
      <c r="R135" s="275"/>
      <c r="S135" s="275"/>
      <c r="T135" s="276"/>
    </row>
    <row r="136" spans="1:20" s="79" customFormat="1" ht="12.75" customHeight="1" x14ac:dyDescent="0.2">
      <c r="A136" s="185"/>
      <c r="B136" s="186"/>
      <c r="C136" s="186"/>
      <c r="D136" s="186"/>
      <c r="E136" s="186"/>
      <c r="F136" s="186"/>
      <c r="G136" s="186"/>
      <c r="H136" s="186"/>
      <c r="I136" s="186"/>
      <c r="J136" s="187"/>
      <c r="K136" s="280">
        <f>SUM(K135:M135)</f>
        <v>378</v>
      </c>
      <c r="L136" s="281"/>
      <c r="M136" s="282"/>
      <c r="N136" s="283">
        <f>SUM(N135:O135)</f>
        <v>1386</v>
      </c>
      <c r="O136" s="284"/>
      <c r="P136" s="285"/>
      <c r="Q136" s="277"/>
      <c r="R136" s="278"/>
      <c r="S136" s="278"/>
      <c r="T136" s="279"/>
    </row>
    <row r="137" spans="1:20" s="79" customFormat="1" x14ac:dyDescent="0.2">
      <c r="A137" s="212" t="s">
        <v>192</v>
      </c>
      <c r="B137" s="286"/>
      <c r="C137" s="286"/>
      <c r="D137" s="286"/>
      <c r="E137" s="286"/>
      <c r="F137" s="286"/>
      <c r="G137" s="286"/>
      <c r="H137" s="286"/>
      <c r="I137" s="286"/>
      <c r="J137" s="286"/>
      <c r="K137" s="286"/>
      <c r="L137" s="286"/>
      <c r="M137" s="286"/>
      <c r="N137" s="286"/>
      <c r="O137" s="286"/>
      <c r="P137" s="286"/>
      <c r="Q137" s="286"/>
      <c r="R137" s="286"/>
      <c r="S137" s="286"/>
      <c r="T137" s="286"/>
    </row>
    <row r="138" spans="1:20" s="79" customFormat="1" ht="27.75" customHeight="1" x14ac:dyDescent="0.2">
      <c r="A138" s="287" t="s">
        <v>27</v>
      </c>
      <c r="B138" s="287" t="s">
        <v>26</v>
      </c>
      <c r="C138" s="287"/>
      <c r="D138" s="287"/>
      <c r="E138" s="287"/>
      <c r="F138" s="287"/>
      <c r="G138" s="287"/>
      <c r="H138" s="287"/>
      <c r="I138" s="287"/>
      <c r="J138" s="132" t="s">
        <v>40</v>
      </c>
      <c r="K138" s="132" t="s">
        <v>24</v>
      </c>
      <c r="L138" s="132"/>
      <c r="M138" s="132"/>
      <c r="N138" s="132" t="s">
        <v>41</v>
      </c>
      <c r="O138" s="132"/>
      <c r="P138" s="132"/>
      <c r="Q138" s="132" t="s">
        <v>23</v>
      </c>
      <c r="R138" s="132"/>
      <c r="S138" s="132"/>
      <c r="T138" s="132" t="s">
        <v>22</v>
      </c>
    </row>
    <row r="139" spans="1:20" s="79" customFormat="1" ht="27.75" customHeight="1" x14ac:dyDescent="0.2">
      <c r="A139" s="287"/>
      <c r="B139" s="287"/>
      <c r="C139" s="287"/>
      <c r="D139" s="287"/>
      <c r="E139" s="287"/>
      <c r="F139" s="287"/>
      <c r="G139" s="287"/>
      <c r="H139" s="287"/>
      <c r="I139" s="287"/>
      <c r="J139" s="132"/>
      <c r="K139" s="54" t="s">
        <v>28</v>
      </c>
      <c r="L139" s="54" t="s">
        <v>29</v>
      </c>
      <c r="M139" s="54" t="s">
        <v>30</v>
      </c>
      <c r="N139" s="54" t="s">
        <v>34</v>
      </c>
      <c r="O139" s="54" t="s">
        <v>7</v>
      </c>
      <c r="P139" s="54" t="s">
        <v>31</v>
      </c>
      <c r="Q139" s="54" t="s">
        <v>32</v>
      </c>
      <c r="R139" s="54" t="s">
        <v>28</v>
      </c>
      <c r="S139" s="54" t="s">
        <v>33</v>
      </c>
      <c r="T139" s="132"/>
    </row>
    <row r="140" spans="1:20" s="79" customFormat="1" ht="16.5" customHeight="1" x14ac:dyDescent="0.2">
      <c r="A140" s="45" t="s">
        <v>106</v>
      </c>
      <c r="B140" s="142" t="s">
        <v>201</v>
      </c>
      <c r="C140" s="143"/>
      <c r="D140" s="143"/>
      <c r="E140" s="143"/>
      <c r="F140" s="143"/>
      <c r="G140" s="143"/>
      <c r="H140" s="143"/>
      <c r="I140" s="144"/>
      <c r="J140" s="101">
        <v>5</v>
      </c>
      <c r="K140" s="101">
        <v>0</v>
      </c>
      <c r="L140" s="101">
        <v>2</v>
      </c>
      <c r="M140" s="101">
        <v>0</v>
      </c>
      <c r="N140" s="50">
        <f t="shared" ref="N140:N145" si="20">K140+L140+M140</f>
        <v>2</v>
      </c>
      <c r="O140" s="102">
        <f t="shared" ref="O140:O145" si="21">P140-N140</f>
        <v>7</v>
      </c>
      <c r="P140" s="102">
        <f t="shared" ref="P140:P145" si="22">ROUND(PRODUCT(J140,25)/14,0)</f>
        <v>9</v>
      </c>
      <c r="Q140" s="16" t="s">
        <v>32</v>
      </c>
      <c r="R140" s="101"/>
      <c r="S140" s="17"/>
      <c r="T140" s="101" t="s">
        <v>96</v>
      </c>
    </row>
    <row r="141" spans="1:20" s="79" customFormat="1" ht="14.25" customHeight="1" x14ac:dyDescent="0.2">
      <c r="A141" s="45" t="s">
        <v>110</v>
      </c>
      <c r="B141" s="142" t="s">
        <v>205</v>
      </c>
      <c r="C141" s="143"/>
      <c r="D141" s="143"/>
      <c r="E141" s="143"/>
      <c r="F141" s="143"/>
      <c r="G141" s="143"/>
      <c r="H141" s="143"/>
      <c r="I141" s="144"/>
      <c r="J141" s="101">
        <v>5</v>
      </c>
      <c r="K141" s="101">
        <v>0</v>
      </c>
      <c r="L141" s="101">
        <v>2</v>
      </c>
      <c r="M141" s="101"/>
      <c r="N141" s="50">
        <f t="shared" si="20"/>
        <v>2</v>
      </c>
      <c r="O141" s="102">
        <f t="shared" si="21"/>
        <v>7</v>
      </c>
      <c r="P141" s="102">
        <f t="shared" si="22"/>
        <v>9</v>
      </c>
      <c r="Q141" s="16" t="s">
        <v>32</v>
      </c>
      <c r="R141" s="101"/>
      <c r="S141" s="17"/>
      <c r="T141" s="101" t="s">
        <v>96</v>
      </c>
    </row>
    <row r="142" spans="1:20" s="79" customFormat="1" x14ac:dyDescent="0.2">
      <c r="A142" s="45" t="s">
        <v>111</v>
      </c>
      <c r="B142" s="142" t="s">
        <v>126</v>
      </c>
      <c r="C142" s="143"/>
      <c r="D142" s="143"/>
      <c r="E142" s="143"/>
      <c r="F142" s="143"/>
      <c r="G142" s="143"/>
      <c r="H142" s="143"/>
      <c r="I142" s="144"/>
      <c r="J142" s="101">
        <v>6</v>
      </c>
      <c r="K142" s="101">
        <v>1</v>
      </c>
      <c r="L142" s="101">
        <v>2</v>
      </c>
      <c r="M142" s="101"/>
      <c r="N142" s="50">
        <f t="shared" si="20"/>
        <v>3</v>
      </c>
      <c r="O142" s="102">
        <f t="shared" si="21"/>
        <v>8</v>
      </c>
      <c r="P142" s="102">
        <f t="shared" si="22"/>
        <v>11</v>
      </c>
      <c r="Q142" s="16" t="s">
        <v>32</v>
      </c>
      <c r="R142" s="101"/>
      <c r="S142" s="17"/>
      <c r="T142" s="101" t="s">
        <v>96</v>
      </c>
    </row>
    <row r="143" spans="1:20" s="79" customFormat="1" x14ac:dyDescent="0.2">
      <c r="A143" s="45" t="s">
        <v>113</v>
      </c>
      <c r="B143" s="142" t="s">
        <v>200</v>
      </c>
      <c r="C143" s="143"/>
      <c r="D143" s="143"/>
      <c r="E143" s="143"/>
      <c r="F143" s="143"/>
      <c r="G143" s="143"/>
      <c r="H143" s="143"/>
      <c r="I143" s="144"/>
      <c r="J143" s="101">
        <v>6</v>
      </c>
      <c r="K143" s="101">
        <v>1</v>
      </c>
      <c r="L143" s="101">
        <v>2</v>
      </c>
      <c r="M143" s="101">
        <v>0</v>
      </c>
      <c r="N143" s="50">
        <f t="shared" si="20"/>
        <v>3</v>
      </c>
      <c r="O143" s="102">
        <f t="shared" si="21"/>
        <v>8</v>
      </c>
      <c r="P143" s="102">
        <f t="shared" si="22"/>
        <v>11</v>
      </c>
      <c r="Q143" s="16" t="s">
        <v>32</v>
      </c>
      <c r="R143" s="101"/>
      <c r="S143" s="17"/>
      <c r="T143" s="101" t="s">
        <v>96</v>
      </c>
    </row>
    <row r="144" spans="1:20" s="79" customFormat="1" x14ac:dyDescent="0.2">
      <c r="A144" s="45" t="s">
        <v>116</v>
      </c>
      <c r="B144" s="142" t="s">
        <v>204</v>
      </c>
      <c r="C144" s="143"/>
      <c r="D144" s="143"/>
      <c r="E144" s="143"/>
      <c r="F144" s="143"/>
      <c r="G144" s="143"/>
      <c r="H144" s="143"/>
      <c r="I144" s="144"/>
      <c r="J144" s="101">
        <v>5</v>
      </c>
      <c r="K144" s="101">
        <v>1</v>
      </c>
      <c r="L144" s="101">
        <v>1</v>
      </c>
      <c r="M144" s="101">
        <v>0</v>
      </c>
      <c r="N144" s="50">
        <f t="shared" si="20"/>
        <v>2</v>
      </c>
      <c r="O144" s="102">
        <f t="shared" si="21"/>
        <v>7</v>
      </c>
      <c r="P144" s="102">
        <f t="shared" si="22"/>
        <v>9</v>
      </c>
      <c r="Q144" s="16" t="s">
        <v>32</v>
      </c>
      <c r="R144" s="101"/>
      <c r="S144" s="17"/>
      <c r="T144" s="101" t="s">
        <v>96</v>
      </c>
    </row>
    <row r="145" spans="1:28" s="79" customFormat="1" x14ac:dyDescent="0.2">
      <c r="A145" s="45" t="s">
        <v>121</v>
      </c>
      <c r="B145" s="142" t="s">
        <v>206</v>
      </c>
      <c r="C145" s="143"/>
      <c r="D145" s="143"/>
      <c r="E145" s="143"/>
      <c r="F145" s="143"/>
      <c r="G145" s="143"/>
      <c r="H145" s="143"/>
      <c r="I145" s="144"/>
      <c r="J145" s="101">
        <v>6</v>
      </c>
      <c r="K145" s="101">
        <v>1</v>
      </c>
      <c r="L145" s="101">
        <v>2</v>
      </c>
      <c r="M145" s="101">
        <v>0</v>
      </c>
      <c r="N145" s="50">
        <f t="shared" si="20"/>
        <v>3</v>
      </c>
      <c r="O145" s="102">
        <f t="shared" si="21"/>
        <v>8</v>
      </c>
      <c r="P145" s="102">
        <f t="shared" si="22"/>
        <v>11</v>
      </c>
      <c r="Q145" s="16" t="s">
        <v>32</v>
      </c>
      <c r="R145" s="101"/>
      <c r="S145" s="17"/>
      <c r="T145" s="101" t="s">
        <v>96</v>
      </c>
    </row>
    <row r="146" spans="1:28" s="79" customFormat="1" ht="27.75" customHeight="1" x14ac:dyDescent="0.2">
      <c r="A146" s="45" t="s">
        <v>124</v>
      </c>
      <c r="B146" s="176" t="s">
        <v>129</v>
      </c>
      <c r="C146" s="177"/>
      <c r="D146" s="177"/>
      <c r="E146" s="177"/>
      <c r="F146" s="177"/>
      <c r="G146" s="177"/>
      <c r="H146" s="177"/>
      <c r="I146" s="178"/>
      <c r="J146" s="101">
        <v>5</v>
      </c>
      <c r="K146" s="101">
        <v>0</v>
      </c>
      <c r="L146" s="101">
        <v>0</v>
      </c>
      <c r="M146" s="101">
        <v>2</v>
      </c>
      <c r="N146" s="50">
        <f t="shared" ref="N146:N147" si="23">K146+L146+M146</f>
        <v>2</v>
      </c>
      <c r="O146" s="102">
        <f t="shared" ref="O146:O147" si="24">P146-N146</f>
        <v>7</v>
      </c>
      <c r="P146" s="102">
        <f t="shared" ref="P146:P147" si="25">ROUND(PRODUCT(J146,25)/14,0)</f>
        <v>9</v>
      </c>
      <c r="Q146" s="16"/>
      <c r="R146" s="101"/>
      <c r="S146" s="17" t="s">
        <v>33</v>
      </c>
      <c r="T146" s="101" t="s">
        <v>96</v>
      </c>
    </row>
    <row r="147" spans="1:28" s="79" customFormat="1" x14ac:dyDescent="0.2">
      <c r="A147" s="45" t="s">
        <v>125</v>
      </c>
      <c r="B147" s="142" t="s">
        <v>130</v>
      </c>
      <c r="C147" s="143"/>
      <c r="D147" s="143"/>
      <c r="E147" s="143"/>
      <c r="F147" s="143"/>
      <c r="G147" s="143"/>
      <c r="H147" s="143"/>
      <c r="I147" s="144"/>
      <c r="J147" s="101">
        <v>7</v>
      </c>
      <c r="K147" s="101">
        <v>0</v>
      </c>
      <c r="L147" s="101">
        <v>0</v>
      </c>
      <c r="M147" s="101">
        <v>3</v>
      </c>
      <c r="N147" s="50">
        <f t="shared" si="23"/>
        <v>3</v>
      </c>
      <c r="O147" s="102">
        <f t="shared" si="24"/>
        <v>10</v>
      </c>
      <c r="P147" s="102">
        <f t="shared" si="25"/>
        <v>13</v>
      </c>
      <c r="Q147" s="16"/>
      <c r="R147" s="101"/>
      <c r="S147" s="17" t="s">
        <v>33</v>
      </c>
      <c r="T147" s="101" t="s">
        <v>96</v>
      </c>
    </row>
    <row r="148" spans="1:28" s="79" customFormat="1" x14ac:dyDescent="0.2">
      <c r="A148" s="179" t="s">
        <v>98</v>
      </c>
      <c r="B148" s="180"/>
      <c r="C148" s="180"/>
      <c r="D148" s="180"/>
      <c r="E148" s="180"/>
      <c r="F148" s="180"/>
      <c r="G148" s="180"/>
      <c r="H148" s="180"/>
      <c r="I148" s="181"/>
      <c r="J148" s="29">
        <f t="shared" ref="J148:P148" si="26">SUM(J140:J147)</f>
        <v>45</v>
      </c>
      <c r="K148" s="29">
        <f t="shared" si="26"/>
        <v>4</v>
      </c>
      <c r="L148" s="29">
        <f t="shared" si="26"/>
        <v>11</v>
      </c>
      <c r="M148" s="29">
        <f t="shared" si="26"/>
        <v>5</v>
      </c>
      <c r="N148" s="29">
        <f t="shared" si="26"/>
        <v>20</v>
      </c>
      <c r="O148" s="29">
        <f t="shared" si="26"/>
        <v>62</v>
      </c>
      <c r="P148" s="29">
        <f t="shared" si="26"/>
        <v>82</v>
      </c>
      <c r="Q148" s="30">
        <f>COUNTIF(Q140:Q147,"E")</f>
        <v>6</v>
      </c>
      <c r="R148" s="30">
        <f>COUNTIF(R140:R147,"C")</f>
        <v>0</v>
      </c>
      <c r="S148" s="30">
        <f>COUNTIF(S140:S147,"VP")</f>
        <v>2</v>
      </c>
      <c r="T148" s="31">
        <v>12</v>
      </c>
    </row>
    <row r="149" spans="1:28" s="79" customFormat="1" ht="30.75" customHeight="1" x14ac:dyDescent="0.2">
      <c r="A149" s="182" t="s">
        <v>48</v>
      </c>
      <c r="B149" s="183"/>
      <c r="C149" s="183"/>
      <c r="D149" s="183"/>
      <c r="E149" s="183"/>
      <c r="F149" s="183"/>
      <c r="G149" s="183"/>
      <c r="H149" s="183"/>
      <c r="I149" s="183"/>
      <c r="J149" s="184"/>
      <c r="K149" s="29">
        <f t="shared" ref="K149:P149" si="27">K148*14</f>
        <v>56</v>
      </c>
      <c r="L149" s="29">
        <f t="shared" si="27"/>
        <v>154</v>
      </c>
      <c r="M149" s="29">
        <f t="shared" si="27"/>
        <v>70</v>
      </c>
      <c r="N149" s="29">
        <f t="shared" si="27"/>
        <v>280</v>
      </c>
      <c r="O149" s="29">
        <f t="shared" si="27"/>
        <v>868</v>
      </c>
      <c r="P149" s="29">
        <f t="shared" si="27"/>
        <v>1148</v>
      </c>
      <c r="Q149" s="274"/>
      <c r="R149" s="275"/>
      <c r="S149" s="275"/>
      <c r="T149" s="276"/>
    </row>
    <row r="150" spans="1:28" s="79" customFormat="1" ht="15.75" customHeight="1" x14ac:dyDescent="0.2">
      <c r="A150" s="185"/>
      <c r="B150" s="186"/>
      <c r="C150" s="186"/>
      <c r="D150" s="186"/>
      <c r="E150" s="186"/>
      <c r="F150" s="186"/>
      <c r="G150" s="186"/>
      <c r="H150" s="186"/>
      <c r="I150" s="186"/>
      <c r="J150" s="187"/>
      <c r="K150" s="280">
        <f>SUM(K149:M149)</f>
        <v>280</v>
      </c>
      <c r="L150" s="281"/>
      <c r="M150" s="282"/>
      <c r="N150" s="283">
        <f>SUM(N149:O149)</f>
        <v>1148</v>
      </c>
      <c r="O150" s="284"/>
      <c r="P150" s="285"/>
      <c r="Q150" s="277"/>
      <c r="R150" s="278"/>
      <c r="S150" s="278"/>
      <c r="T150" s="279"/>
    </row>
    <row r="152" spans="1:28" x14ac:dyDescent="0.2">
      <c r="A152" s="171" t="s">
        <v>58</v>
      </c>
      <c r="B152" s="171"/>
    </row>
    <row r="153" spans="1:28" x14ac:dyDescent="0.2">
      <c r="A153" s="172" t="s">
        <v>27</v>
      </c>
      <c r="B153" s="167" t="s">
        <v>50</v>
      </c>
      <c r="C153" s="174"/>
      <c r="D153" s="174"/>
      <c r="E153" s="174"/>
      <c r="F153" s="174"/>
      <c r="G153" s="168"/>
      <c r="H153" s="167" t="s">
        <v>53</v>
      </c>
      <c r="I153" s="168"/>
      <c r="J153" s="129" t="s">
        <v>54</v>
      </c>
      <c r="K153" s="130"/>
      <c r="L153" s="130"/>
      <c r="M153" s="130"/>
      <c r="N153" s="130"/>
      <c r="O153" s="131"/>
      <c r="P153" s="167" t="s">
        <v>47</v>
      </c>
      <c r="Q153" s="168"/>
      <c r="R153" s="129" t="s">
        <v>55</v>
      </c>
      <c r="S153" s="130"/>
      <c r="T153" s="131"/>
    </row>
    <row r="154" spans="1:28" x14ac:dyDescent="0.2">
      <c r="A154" s="173"/>
      <c r="B154" s="169"/>
      <c r="C154" s="175"/>
      <c r="D154" s="175"/>
      <c r="E154" s="175"/>
      <c r="F154" s="175"/>
      <c r="G154" s="170"/>
      <c r="H154" s="169"/>
      <c r="I154" s="170"/>
      <c r="J154" s="129" t="s">
        <v>34</v>
      </c>
      <c r="K154" s="131"/>
      <c r="L154" s="129" t="s">
        <v>7</v>
      </c>
      <c r="M154" s="131"/>
      <c r="N154" s="129" t="s">
        <v>31</v>
      </c>
      <c r="O154" s="131"/>
      <c r="P154" s="169"/>
      <c r="Q154" s="170"/>
      <c r="R154" s="28" t="s">
        <v>56</v>
      </c>
      <c r="S154" s="129" t="s">
        <v>57</v>
      </c>
      <c r="T154" s="131"/>
    </row>
    <row r="155" spans="1:28" x14ac:dyDescent="0.2">
      <c r="A155" s="28">
        <v>1</v>
      </c>
      <c r="B155" s="129" t="s">
        <v>51</v>
      </c>
      <c r="C155" s="130"/>
      <c r="D155" s="130"/>
      <c r="E155" s="130"/>
      <c r="F155" s="130"/>
      <c r="G155" s="131"/>
      <c r="H155" s="139">
        <f>J155</f>
        <v>658</v>
      </c>
      <c r="I155" s="139"/>
      <c r="J155" s="140">
        <f>SUM(N46,N56,N66,N76)*14-J156</f>
        <v>658</v>
      </c>
      <c r="K155" s="141"/>
      <c r="L155" s="140">
        <f>SUM(O46,O56,O66,O76)*14-L156</f>
        <v>1876</v>
      </c>
      <c r="M155" s="141"/>
      <c r="N155" s="145">
        <f>SUM(P46,P56,P66,P76)*14-N156</f>
        <v>2534</v>
      </c>
      <c r="O155" s="146"/>
      <c r="P155" s="147">
        <f>H155/H157</f>
        <v>0.8392857142857143</v>
      </c>
      <c r="Q155" s="148"/>
      <c r="R155" s="46">
        <f>SUM(J46,J56)-R156</f>
        <v>46</v>
      </c>
      <c r="S155" s="149">
        <f>SUM(J66,J76)-S156</f>
        <v>53</v>
      </c>
      <c r="T155" s="150"/>
    </row>
    <row r="156" spans="1:28" x14ac:dyDescent="0.2">
      <c r="A156" s="28">
        <v>2</v>
      </c>
      <c r="B156" s="129" t="s">
        <v>52</v>
      </c>
      <c r="C156" s="130"/>
      <c r="D156" s="130"/>
      <c r="E156" s="130"/>
      <c r="F156" s="130"/>
      <c r="G156" s="131"/>
      <c r="H156" s="161">
        <f>J156</f>
        <v>126</v>
      </c>
      <c r="I156" s="139"/>
      <c r="J156" s="162">
        <f>N118</f>
        <v>126</v>
      </c>
      <c r="K156" s="163"/>
      <c r="L156" s="162">
        <f>O118</f>
        <v>420</v>
      </c>
      <c r="M156" s="163"/>
      <c r="N156" s="164">
        <f>P118</f>
        <v>546</v>
      </c>
      <c r="O156" s="146"/>
      <c r="P156" s="147">
        <f>H156/H157</f>
        <v>0.16071428571428573</v>
      </c>
      <c r="Q156" s="148"/>
      <c r="R156" s="51">
        <v>14</v>
      </c>
      <c r="S156" s="165">
        <v>7</v>
      </c>
      <c r="T156" s="166"/>
      <c r="U156" s="120" t="str">
        <f>IF(N156=P118,"Corect","Nu corespunde cu tabelul de opționale")</f>
        <v>Corect</v>
      </c>
      <c r="V156" s="121"/>
      <c r="W156" s="121"/>
      <c r="X156" s="121"/>
    </row>
    <row r="157" spans="1:28" x14ac:dyDescent="0.2">
      <c r="A157" s="129" t="s">
        <v>25</v>
      </c>
      <c r="B157" s="130"/>
      <c r="C157" s="130"/>
      <c r="D157" s="130"/>
      <c r="E157" s="130"/>
      <c r="F157" s="130"/>
      <c r="G157" s="131"/>
      <c r="H157" s="132">
        <f>J157</f>
        <v>784</v>
      </c>
      <c r="I157" s="132"/>
      <c r="J157" s="132">
        <f>SUM(J155:K156)</f>
        <v>784</v>
      </c>
      <c r="K157" s="132"/>
      <c r="L157" s="133">
        <f>SUM(L155:M156)</f>
        <v>2296</v>
      </c>
      <c r="M157" s="134"/>
      <c r="N157" s="133">
        <f>SUM(N155:O156)</f>
        <v>3080</v>
      </c>
      <c r="O157" s="134"/>
      <c r="P157" s="135">
        <f>SUM(P155:Q156)</f>
        <v>1</v>
      </c>
      <c r="Q157" s="136"/>
      <c r="R157" s="47">
        <f>SUM(R155:R156)</f>
        <v>60</v>
      </c>
      <c r="S157" s="137">
        <f>SUM(S155:T156)</f>
        <v>60</v>
      </c>
      <c r="T157" s="138"/>
    </row>
    <row r="158" spans="1:28" ht="15" x14ac:dyDescent="0.2">
      <c r="R158" s="44"/>
      <c r="U158" s="127"/>
      <c r="V158" s="128"/>
      <c r="W158" s="128"/>
      <c r="X158" s="128"/>
      <c r="Y158" s="128"/>
      <c r="Z158" s="128"/>
      <c r="AA158" s="128"/>
      <c r="AB158" s="128"/>
    </row>
  </sheetData>
  <sheetProtection formatCells="0" formatRows="0" insertRows="0"/>
  <mergeCells count="244">
    <mergeCell ref="Q149:T150"/>
    <mergeCell ref="K150:M150"/>
    <mergeCell ref="N150:P150"/>
    <mergeCell ref="N138:P138"/>
    <mergeCell ref="Q138:S138"/>
    <mergeCell ref="T138:T139"/>
    <mergeCell ref="B140:I140"/>
    <mergeCell ref="A148:I148"/>
    <mergeCell ref="B141:I141"/>
    <mergeCell ref="B142:I142"/>
    <mergeCell ref="B143:I143"/>
    <mergeCell ref="Q135:T136"/>
    <mergeCell ref="K136:M136"/>
    <mergeCell ref="N136:P136"/>
    <mergeCell ref="A137:T137"/>
    <mergeCell ref="A138:A139"/>
    <mergeCell ref="B138:I139"/>
    <mergeCell ref="J138:J139"/>
    <mergeCell ref="K138:M138"/>
    <mergeCell ref="A121:T121"/>
    <mergeCell ref="A122:T122"/>
    <mergeCell ref="A123:A124"/>
    <mergeCell ref="B123:I124"/>
    <mergeCell ref="J123:J124"/>
    <mergeCell ref="K123:M123"/>
    <mergeCell ref="N123:P123"/>
    <mergeCell ref="Q123:S123"/>
    <mergeCell ref="T123:T124"/>
    <mergeCell ref="Q69:S69"/>
    <mergeCell ref="T69:T70"/>
    <mergeCell ref="B66:I66"/>
    <mergeCell ref="B69:I70"/>
    <mergeCell ref="B63:I63"/>
    <mergeCell ref="B64:I64"/>
    <mergeCell ref="B65:I65"/>
    <mergeCell ref="N59:P59"/>
    <mergeCell ref="Q59:S59"/>
    <mergeCell ref="T59:T60"/>
    <mergeCell ref="B76:I76"/>
    <mergeCell ref="B96:I96"/>
    <mergeCell ref="B45:I45"/>
    <mergeCell ref="B49:I50"/>
    <mergeCell ref="B55:I55"/>
    <mergeCell ref="A49:A50"/>
    <mergeCell ref="B56:I56"/>
    <mergeCell ref="B53:I53"/>
    <mergeCell ref="B54:I54"/>
    <mergeCell ref="B51:I51"/>
    <mergeCell ref="B52:I52"/>
    <mergeCell ref="A78:T78"/>
    <mergeCell ref="Q79:S79"/>
    <mergeCell ref="B71:I71"/>
    <mergeCell ref="B72:I72"/>
    <mergeCell ref="B73:I73"/>
    <mergeCell ref="B74:I74"/>
    <mergeCell ref="B75:I75"/>
    <mergeCell ref="B59:I60"/>
    <mergeCell ref="B61:I61"/>
    <mergeCell ref="A68:T68"/>
    <mergeCell ref="J69:J70"/>
    <mergeCell ref="K69:M69"/>
    <mergeCell ref="N69:P69"/>
    <mergeCell ref="T49:T50"/>
    <mergeCell ref="A48:T48"/>
    <mergeCell ref="J49:J50"/>
    <mergeCell ref="B46:I46"/>
    <mergeCell ref="A69:A70"/>
    <mergeCell ref="A59:A60"/>
    <mergeCell ref="R6:T6"/>
    <mergeCell ref="M9:T12"/>
    <mergeCell ref="A16:K16"/>
    <mergeCell ref="J39:J40"/>
    <mergeCell ref="A38:T38"/>
    <mergeCell ref="M26:T32"/>
    <mergeCell ref="A21:K24"/>
    <mergeCell ref="M22:T24"/>
    <mergeCell ref="I27:K27"/>
    <mergeCell ref="B27:C27"/>
    <mergeCell ref="H27:H28"/>
    <mergeCell ref="A26:G26"/>
    <mergeCell ref="G27:G28"/>
    <mergeCell ref="A14:K14"/>
    <mergeCell ref="A15:K15"/>
    <mergeCell ref="A17:K17"/>
    <mergeCell ref="T39:T40"/>
    <mergeCell ref="N39:P39"/>
    <mergeCell ref="K39:M39"/>
    <mergeCell ref="Q39:S39"/>
    <mergeCell ref="B44:I44"/>
    <mergeCell ref="M18:T18"/>
    <mergeCell ref="M19:T19"/>
    <mergeCell ref="M14:T14"/>
    <mergeCell ref="M17:T17"/>
    <mergeCell ref="A12:K12"/>
    <mergeCell ref="A13:K13"/>
    <mergeCell ref="M16:T16"/>
    <mergeCell ref="A39:A40"/>
    <mergeCell ref="B43:I43"/>
    <mergeCell ref="B41:I41"/>
    <mergeCell ref="B42:I42"/>
    <mergeCell ref="A2:K2"/>
    <mergeCell ref="A6:K6"/>
    <mergeCell ref="O5:Q5"/>
    <mergeCell ref="O6:Q6"/>
    <mergeCell ref="O3:Q3"/>
    <mergeCell ref="O4:Q4"/>
    <mergeCell ref="M4:N4"/>
    <mergeCell ref="A11:K11"/>
    <mergeCell ref="M6:N6"/>
    <mergeCell ref="A7:K7"/>
    <mergeCell ref="A9:K9"/>
    <mergeCell ref="A10:K10"/>
    <mergeCell ref="A8:K8"/>
    <mergeCell ref="R3:T3"/>
    <mergeCell ref="R4:T4"/>
    <mergeCell ref="R5:T5"/>
    <mergeCell ref="B39:I40"/>
    <mergeCell ref="B62:I62"/>
    <mergeCell ref="A58:T58"/>
    <mergeCell ref="J59:J60"/>
    <mergeCell ref="K59:M59"/>
    <mergeCell ref="A1:K1"/>
    <mergeCell ref="A3:K3"/>
    <mergeCell ref="K49:M49"/>
    <mergeCell ref="M20:T20"/>
    <mergeCell ref="M1:T1"/>
    <mergeCell ref="M15:T15"/>
    <mergeCell ref="A4:K5"/>
    <mergeCell ref="A36:T36"/>
    <mergeCell ref="A20:K20"/>
    <mergeCell ref="A18:K18"/>
    <mergeCell ref="M3:N3"/>
    <mergeCell ref="M5:N5"/>
    <mergeCell ref="D27:F27"/>
    <mergeCell ref="A19:K19"/>
    <mergeCell ref="N49:P49"/>
    <mergeCell ref="Q49:S49"/>
    <mergeCell ref="B97:I97"/>
    <mergeCell ref="B83:I83"/>
    <mergeCell ref="B109:I109"/>
    <mergeCell ref="B106:I106"/>
    <mergeCell ref="A105:T105"/>
    <mergeCell ref="B94:I94"/>
    <mergeCell ref="B88:I88"/>
    <mergeCell ref="B89:I89"/>
    <mergeCell ref="B99:I99"/>
    <mergeCell ref="B100:I100"/>
    <mergeCell ref="B102:I102"/>
    <mergeCell ref="B103:I103"/>
    <mergeCell ref="B98:I98"/>
    <mergeCell ref="B86:I86"/>
    <mergeCell ref="B90:I90"/>
    <mergeCell ref="B91:I91"/>
    <mergeCell ref="B92:I92"/>
    <mergeCell ref="K119:M119"/>
    <mergeCell ref="N119:P119"/>
    <mergeCell ref="Q118:T119"/>
    <mergeCell ref="A117:I117"/>
    <mergeCell ref="A118:J119"/>
    <mergeCell ref="B85:I85"/>
    <mergeCell ref="T79:T80"/>
    <mergeCell ref="B79:I80"/>
    <mergeCell ref="B95:I95"/>
    <mergeCell ref="B107:I107"/>
    <mergeCell ref="A81:T81"/>
    <mergeCell ref="A93:T93"/>
    <mergeCell ref="B82:I82"/>
    <mergeCell ref="J79:J80"/>
    <mergeCell ref="K79:M79"/>
    <mergeCell ref="N79:P79"/>
    <mergeCell ref="A79:A80"/>
    <mergeCell ref="B108:I108"/>
    <mergeCell ref="B84:I84"/>
    <mergeCell ref="B87:I87"/>
    <mergeCell ref="B110:I110"/>
    <mergeCell ref="B111:I111"/>
    <mergeCell ref="B113:I113"/>
    <mergeCell ref="B114:I114"/>
    <mergeCell ref="A152:B152"/>
    <mergeCell ref="A153:A154"/>
    <mergeCell ref="B153:G154"/>
    <mergeCell ref="H153:I154"/>
    <mergeCell ref="J153:O153"/>
    <mergeCell ref="B125:I125"/>
    <mergeCell ref="B126:I126"/>
    <mergeCell ref="B127:I127"/>
    <mergeCell ref="B128:I128"/>
    <mergeCell ref="B129:I129"/>
    <mergeCell ref="B133:I133"/>
    <mergeCell ref="B147:I147"/>
    <mergeCell ref="B145:I145"/>
    <mergeCell ref="B146:I146"/>
    <mergeCell ref="A134:I134"/>
    <mergeCell ref="A135:J136"/>
    <mergeCell ref="A149:J150"/>
    <mergeCell ref="B156:G156"/>
    <mergeCell ref="H156:I156"/>
    <mergeCell ref="J156:K156"/>
    <mergeCell ref="L156:M156"/>
    <mergeCell ref="N156:O156"/>
    <mergeCell ref="P156:Q156"/>
    <mergeCell ref="S156:T156"/>
    <mergeCell ref="P153:Q154"/>
    <mergeCell ref="R153:T153"/>
    <mergeCell ref="J154:K154"/>
    <mergeCell ref="L154:M154"/>
    <mergeCell ref="N154:O154"/>
    <mergeCell ref="S154:T154"/>
    <mergeCell ref="U3:X3"/>
    <mergeCell ref="U4:X4"/>
    <mergeCell ref="U5:X5"/>
    <mergeCell ref="U6:X6"/>
    <mergeCell ref="U29:V29"/>
    <mergeCell ref="U30:V30"/>
    <mergeCell ref="U46:W46"/>
    <mergeCell ref="U56:W56"/>
    <mergeCell ref="U66:W66"/>
    <mergeCell ref="U18:Z20"/>
    <mergeCell ref="U12:Z15"/>
    <mergeCell ref="U23:AA26"/>
    <mergeCell ref="B115:I115"/>
    <mergeCell ref="U76:W76"/>
    <mergeCell ref="U156:X156"/>
    <mergeCell ref="U82:Y85"/>
    <mergeCell ref="U93:Y105"/>
    <mergeCell ref="U158:AB158"/>
    <mergeCell ref="A157:G157"/>
    <mergeCell ref="H157:I157"/>
    <mergeCell ref="J157:K157"/>
    <mergeCell ref="L157:M157"/>
    <mergeCell ref="N157:O157"/>
    <mergeCell ref="P157:Q157"/>
    <mergeCell ref="S157:T157"/>
    <mergeCell ref="B155:G155"/>
    <mergeCell ref="H155:I155"/>
    <mergeCell ref="J155:K155"/>
    <mergeCell ref="L155:M155"/>
    <mergeCell ref="B130:I130"/>
    <mergeCell ref="B131:I131"/>
    <mergeCell ref="B132:I132"/>
    <mergeCell ref="B144:I144"/>
    <mergeCell ref="N155:O155"/>
    <mergeCell ref="P155:Q155"/>
    <mergeCell ref="S155:T155"/>
  </mergeCells>
  <phoneticPr fontId="5" type="noConversion"/>
  <conditionalFormatting sqref="U156 U3:U6 U29:U30">
    <cfRule type="cellIs" dxfId="23" priority="47" operator="equal">
      <formula>"E bine"</formula>
    </cfRule>
  </conditionalFormatting>
  <conditionalFormatting sqref="U156 U3:U6 U29:U30">
    <cfRule type="cellIs" dxfId="22" priority="46" operator="equal">
      <formula>"NU e bine"</formula>
    </cfRule>
  </conditionalFormatting>
  <conditionalFormatting sqref="U3:V6 U29:V30">
    <cfRule type="cellIs" dxfId="21" priority="39" operator="equal">
      <formula>"Suma trebuie să fie 52"</formula>
    </cfRule>
    <cfRule type="cellIs" dxfId="20" priority="40" operator="equal">
      <formula>"Corect"</formula>
    </cfRule>
    <cfRule type="cellIs" dxfId="19" priority="41" operator="equal">
      <formula>SUM($B$29:$J$29)</formula>
    </cfRule>
    <cfRule type="cellIs" dxfId="18" priority="42" operator="lessThan">
      <formula>"(SUM(B28:K28)=52"</formula>
    </cfRule>
    <cfRule type="cellIs" dxfId="17" priority="43" operator="equal">
      <formula>52</formula>
    </cfRule>
    <cfRule type="cellIs" dxfId="16" priority="44" operator="equal">
      <formula>$K$29</formula>
    </cfRule>
    <cfRule type="cellIs" dxfId="15" priority="45" operator="equal">
      <formula>$B$29:$K$29=52</formula>
    </cfRule>
  </conditionalFormatting>
  <conditionalFormatting sqref="U156:V156 U3:V6 U29:V30">
    <cfRule type="cellIs" dxfId="14" priority="37" operator="equal">
      <formula>"Suma trebuie să fie 52"</formula>
    </cfRule>
    <cfRule type="cellIs" dxfId="13" priority="38" operator="equal">
      <formula>"Corect"</formula>
    </cfRule>
  </conditionalFormatting>
  <conditionalFormatting sqref="U3:X6">
    <cfRule type="cellIs" dxfId="12" priority="36" operator="equal">
      <formula>"Trebuie alocate cel puțin 20 de ore pe săptămână"</formula>
    </cfRule>
  </conditionalFormatting>
  <conditionalFormatting sqref="U156:X156 U29:V30">
    <cfRule type="cellIs" dxfId="11" priority="24" operator="equal">
      <formula>"Corect"</formula>
    </cfRule>
  </conditionalFormatting>
  <conditionalFormatting sqref="U29:V29">
    <cfRule type="cellIs" dxfId="10" priority="23" operator="equal">
      <formula>"Correct"</formula>
    </cfRule>
  </conditionalFormatting>
  <conditionalFormatting sqref="U46:W46 U56:W56 U66:W66 U76:W76">
    <cfRule type="cellIs" dxfId="9" priority="20" operator="equal">
      <formula>"E trebuie să fie cel puțin egal cu C+VP"</formula>
    </cfRule>
    <cfRule type="cellIs" dxfId="8" priority="21" operator="equal">
      <formula>"Corect"</formula>
    </cfRule>
  </conditionalFormatting>
  <conditionalFormatting sqref="U156:V156">
    <cfRule type="cellIs" dxfId="7" priority="2" operator="equal">
      <formula>"Nu corespunde cu tabelul de opționale"</formula>
    </cfRule>
    <cfRule type="cellIs" dxfId="6" priority="3" operator="equal">
      <formula>"Suma trebuie să fie 52"</formula>
    </cfRule>
    <cfRule type="cellIs" dxfId="5" priority="4" operator="equal">
      <formula>"Corect"</formula>
    </cfRule>
    <cfRule type="cellIs" dxfId="4" priority="5" operator="equal">
      <formula>SUM($B$29:$J$29)</formula>
    </cfRule>
    <cfRule type="cellIs" dxfId="3" priority="6" operator="lessThan">
      <formula>"(SUM(B28:K28)=52"</formula>
    </cfRule>
    <cfRule type="cellIs" dxfId="2" priority="7" operator="equal">
      <formula>52</formula>
    </cfRule>
    <cfRule type="cellIs" dxfId="1" priority="8" operator="equal">
      <formula>$K$29</formula>
    </cfRule>
    <cfRule type="cellIs" dxfId="0" priority="9" operator="equal">
      <formula>$B$29:$K$29=52</formula>
    </cfRule>
  </conditionalFormatting>
  <dataValidations count="4">
    <dataValidation type="list" allowBlank="1" showInputMessage="1" showErrorMessage="1" sqref="R71:R75 R106:R115 R125:R133 R51:R55 R100:R104 R94:R97 R82:R92 R41:R45 R61:R65 R140:R147">
      <formula1>$R$40</formula1>
    </dataValidation>
    <dataValidation type="list" allowBlank="1" showInputMessage="1" showErrorMessage="1" sqref="Q71:Q75 Q106:Q115 Q125:Q133 Q51:Q55 Q100:Q104 Q94:Q97 Q82:Q92 Q41:Q45 Q61:Q65 Q140:Q147">
      <formula1>$Q$40</formula1>
    </dataValidation>
    <dataValidation type="list" allowBlank="1" showInputMessage="1" showErrorMessage="1" sqref="S71:S75 S106:S115 S125:S133 S61:S65 S100:S104 S94:S97 S82:S92 S41:S45 S51:S55 S140:S147">
      <formula1>$S$40</formula1>
    </dataValidation>
    <dataValidation type="list" allowBlank="1" showInputMessage="1" showErrorMessage="1" sqref="T61:T65 T106:T115 T125:T133 T100:T104 T94:T97 T82:T92 T41:T45 T51:T55 T71:T75 T140:T147">
      <formula1>$O$37:$S$37</formula1>
    </dataValidation>
  </dataValidations>
  <pageMargins left="0.7" right="0.7" top="0.75" bottom="0.75" header="0.3" footer="0.3"/>
  <pageSetup paperSize="9" scale="95" fitToHeight="5" orientation="landscape" blackAndWhite="1" r:id="rId1"/>
  <headerFooter>
    <oddHeader>&amp;R&amp;P</oddHeader>
    <oddFooter>&amp;LRECTOR,
Acad.Prof.univ.dr. Ioan Aurel POP&amp;CDecan,
Prof. univ. dr. Corin BRAGA&amp;RDirector de master responsabil,
Conf. dr. Rareş Moldovan</oddFooter>
  </headerFooter>
  <rowBreaks count="5" manualBreakCount="5">
    <brk id="31" max="16383" man="1"/>
    <brk id="67" max="16383" man="1"/>
    <brk id="92" max="16383" man="1"/>
    <brk id="119" max="16383" man="1"/>
    <brk id="136" max="16383" man="1"/>
  </rowBreaks>
  <ignoredErrors>
    <ignoredError sqref="Q46" formula="1"/>
    <ignoredError sqref="K119"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5"/>
  <sheetViews>
    <sheetView view="pageLayout" zoomScaleNormal="100" workbookViewId="0">
      <selection activeCell="B13" sqref="B13:I14"/>
    </sheetView>
  </sheetViews>
  <sheetFormatPr defaultRowHeight="15" x14ac:dyDescent="0.25"/>
  <sheetData>
    <row r="1" spans="1:20" x14ac:dyDescent="0.25">
      <c r="A1" s="245" t="s">
        <v>68</v>
      </c>
      <c r="B1" s="245"/>
      <c r="C1" s="245"/>
      <c r="D1" s="245"/>
      <c r="E1" s="245"/>
      <c r="F1" s="245"/>
      <c r="G1" s="245"/>
      <c r="H1" s="245"/>
      <c r="I1" s="245"/>
      <c r="J1" s="245"/>
      <c r="K1" s="245"/>
      <c r="L1" s="245"/>
      <c r="M1" s="245"/>
      <c r="N1" s="245"/>
      <c r="O1" s="245"/>
      <c r="P1" s="245"/>
      <c r="Q1" s="245"/>
      <c r="R1" s="245"/>
      <c r="S1" s="245"/>
      <c r="T1" s="245"/>
    </row>
    <row r="2" spans="1:20" x14ac:dyDescent="0.25">
      <c r="A2" s="34"/>
      <c r="B2" s="34"/>
      <c r="C2" s="34"/>
      <c r="D2" s="34"/>
      <c r="E2" s="34"/>
      <c r="F2" s="34"/>
      <c r="G2" s="34"/>
      <c r="H2" s="34"/>
      <c r="I2" s="34"/>
      <c r="J2" s="34"/>
      <c r="K2" s="34"/>
      <c r="L2" s="34"/>
      <c r="M2" s="34"/>
      <c r="N2" s="34"/>
      <c r="O2" s="34"/>
      <c r="P2" s="34"/>
      <c r="Q2" s="34"/>
      <c r="R2" s="34"/>
      <c r="S2" s="34"/>
      <c r="T2" s="34"/>
    </row>
    <row r="3" spans="1:20" x14ac:dyDescent="0.25">
      <c r="A3" s="241" t="s">
        <v>69</v>
      </c>
      <c r="B3" s="241"/>
      <c r="C3" s="241"/>
      <c r="D3" s="241"/>
      <c r="E3" s="241"/>
      <c r="F3" s="241"/>
      <c r="G3" s="241"/>
      <c r="H3" s="241"/>
      <c r="I3" s="241"/>
      <c r="J3" s="241"/>
      <c r="K3" s="241"/>
      <c r="L3" s="241"/>
      <c r="M3" s="241"/>
      <c r="N3" s="241"/>
      <c r="O3" s="241"/>
      <c r="P3" s="241"/>
      <c r="Q3" s="241"/>
      <c r="R3" s="241"/>
      <c r="S3" s="241"/>
      <c r="T3" s="241"/>
    </row>
    <row r="4" spans="1:20" x14ac:dyDescent="0.25">
      <c r="A4" s="228" t="s">
        <v>27</v>
      </c>
      <c r="B4" s="213" t="s">
        <v>26</v>
      </c>
      <c r="C4" s="214"/>
      <c r="D4" s="214"/>
      <c r="E4" s="214"/>
      <c r="F4" s="214"/>
      <c r="G4" s="214"/>
      <c r="H4" s="214"/>
      <c r="I4" s="215"/>
      <c r="J4" s="225" t="s">
        <v>40</v>
      </c>
      <c r="K4" s="212" t="s">
        <v>24</v>
      </c>
      <c r="L4" s="212"/>
      <c r="M4" s="212"/>
      <c r="N4" s="212" t="s">
        <v>41</v>
      </c>
      <c r="O4" s="227"/>
      <c r="P4" s="227"/>
      <c r="Q4" s="212" t="s">
        <v>23</v>
      </c>
      <c r="R4" s="212"/>
      <c r="S4" s="212"/>
      <c r="T4" s="212" t="s">
        <v>22</v>
      </c>
    </row>
    <row r="5" spans="1:20" x14ac:dyDescent="0.25">
      <c r="A5" s="229"/>
      <c r="B5" s="216"/>
      <c r="C5" s="217"/>
      <c r="D5" s="217"/>
      <c r="E5" s="217"/>
      <c r="F5" s="217"/>
      <c r="G5" s="217"/>
      <c r="H5" s="217"/>
      <c r="I5" s="218"/>
      <c r="J5" s="226"/>
      <c r="K5" s="35" t="s">
        <v>28</v>
      </c>
      <c r="L5" s="35" t="s">
        <v>29</v>
      </c>
      <c r="M5" s="35" t="s">
        <v>30</v>
      </c>
      <c r="N5" s="35" t="s">
        <v>34</v>
      </c>
      <c r="O5" s="35" t="s">
        <v>7</v>
      </c>
      <c r="P5" s="35" t="s">
        <v>31</v>
      </c>
      <c r="Q5" s="35" t="s">
        <v>32</v>
      </c>
      <c r="R5" s="35" t="s">
        <v>28</v>
      </c>
      <c r="S5" s="35" t="s">
        <v>33</v>
      </c>
      <c r="T5" s="212"/>
    </row>
    <row r="6" spans="1:20" x14ac:dyDescent="0.25">
      <c r="A6" s="293" t="s">
        <v>70</v>
      </c>
      <c r="B6" s="293"/>
      <c r="C6" s="293"/>
      <c r="D6" s="293"/>
      <c r="E6" s="293"/>
      <c r="F6" s="293"/>
      <c r="G6" s="293"/>
      <c r="H6" s="293"/>
      <c r="I6" s="293"/>
      <c r="J6" s="293"/>
      <c r="K6" s="293"/>
      <c r="L6" s="293"/>
      <c r="M6" s="293"/>
      <c r="N6" s="293"/>
      <c r="O6" s="293"/>
      <c r="P6" s="293"/>
      <c r="Q6" s="293"/>
      <c r="R6" s="293"/>
      <c r="S6" s="293"/>
      <c r="T6" s="293"/>
    </row>
    <row r="7" spans="1:20" x14ac:dyDescent="0.25">
      <c r="A7" s="36" t="s">
        <v>62</v>
      </c>
      <c r="B7" s="291" t="s">
        <v>71</v>
      </c>
      <c r="C7" s="291"/>
      <c r="D7" s="291"/>
      <c r="E7" s="291"/>
      <c r="F7" s="291"/>
      <c r="G7" s="291"/>
      <c r="H7" s="291"/>
      <c r="I7" s="291"/>
      <c r="J7" s="37">
        <v>5</v>
      </c>
      <c r="K7" s="37">
        <v>2</v>
      </c>
      <c r="L7" s="37">
        <v>1</v>
      </c>
      <c r="M7" s="37">
        <v>0</v>
      </c>
      <c r="N7" s="38">
        <f>K7+L7+M7</f>
        <v>3</v>
      </c>
      <c r="O7" s="38">
        <f>P7-N7</f>
        <v>6</v>
      </c>
      <c r="P7" s="38">
        <f>ROUND(PRODUCT(J7,25)/14,0)</f>
        <v>9</v>
      </c>
      <c r="Q7" s="37" t="s">
        <v>32</v>
      </c>
      <c r="R7" s="37"/>
      <c r="S7" s="39"/>
      <c r="T7" s="39" t="s">
        <v>37</v>
      </c>
    </row>
    <row r="8" spans="1:20" x14ac:dyDescent="0.25">
      <c r="A8" s="36" t="s">
        <v>63</v>
      </c>
      <c r="B8" s="291" t="s">
        <v>72</v>
      </c>
      <c r="C8" s="291"/>
      <c r="D8" s="291"/>
      <c r="E8" s="291"/>
      <c r="F8" s="291"/>
      <c r="G8" s="291"/>
      <c r="H8" s="291"/>
      <c r="I8" s="291"/>
      <c r="J8" s="37">
        <v>5</v>
      </c>
      <c r="K8" s="37">
        <v>2</v>
      </c>
      <c r="L8" s="37">
        <v>1</v>
      </c>
      <c r="M8" s="37">
        <v>0</v>
      </c>
      <c r="N8" s="38">
        <f>K8+L8+M8</f>
        <v>3</v>
      </c>
      <c r="O8" s="38">
        <f>P8-N8</f>
        <v>6</v>
      </c>
      <c r="P8" s="38">
        <f>ROUND(PRODUCT(J8,25)/14,0)</f>
        <v>9</v>
      </c>
      <c r="Q8" s="37" t="s">
        <v>32</v>
      </c>
      <c r="R8" s="37"/>
      <c r="S8" s="39"/>
      <c r="T8" s="39" t="s">
        <v>37</v>
      </c>
    </row>
    <row r="9" spans="1:20" x14ac:dyDescent="0.25">
      <c r="A9" s="294" t="s">
        <v>73</v>
      </c>
      <c r="B9" s="295"/>
      <c r="C9" s="295"/>
      <c r="D9" s="295"/>
      <c r="E9" s="295"/>
      <c r="F9" s="295"/>
      <c r="G9" s="295"/>
      <c r="H9" s="295"/>
      <c r="I9" s="295"/>
      <c r="J9" s="295"/>
      <c r="K9" s="295"/>
      <c r="L9" s="295"/>
      <c r="M9" s="295"/>
      <c r="N9" s="295"/>
      <c r="O9" s="295"/>
      <c r="P9" s="295"/>
      <c r="Q9" s="295"/>
      <c r="R9" s="295"/>
      <c r="S9" s="295"/>
      <c r="T9" s="296"/>
    </row>
    <row r="10" spans="1:20" x14ac:dyDescent="0.25">
      <c r="A10" s="36" t="s">
        <v>64</v>
      </c>
      <c r="B10" s="317" t="s">
        <v>74</v>
      </c>
      <c r="C10" s="318"/>
      <c r="D10" s="318"/>
      <c r="E10" s="318"/>
      <c r="F10" s="318"/>
      <c r="G10" s="318"/>
      <c r="H10" s="318"/>
      <c r="I10" s="319"/>
      <c r="J10" s="37">
        <v>5</v>
      </c>
      <c r="K10" s="37">
        <v>2</v>
      </c>
      <c r="L10" s="37">
        <v>1</v>
      </c>
      <c r="M10" s="37">
        <v>0</v>
      </c>
      <c r="N10" s="38">
        <f>K10+L10+M10</f>
        <v>3</v>
      </c>
      <c r="O10" s="38">
        <f>P10-N10</f>
        <v>6</v>
      </c>
      <c r="P10" s="38">
        <f>ROUND(PRODUCT(J10,25)/14,0)</f>
        <v>9</v>
      </c>
      <c r="Q10" s="37" t="s">
        <v>32</v>
      </c>
      <c r="R10" s="37"/>
      <c r="S10" s="39"/>
      <c r="T10" s="39" t="s">
        <v>75</v>
      </c>
    </row>
    <row r="11" spans="1:20" x14ac:dyDescent="0.25">
      <c r="A11" s="49" t="s">
        <v>65</v>
      </c>
      <c r="B11" s="317" t="s">
        <v>87</v>
      </c>
      <c r="C11" s="318"/>
      <c r="D11" s="318"/>
      <c r="E11" s="318"/>
      <c r="F11" s="318"/>
      <c r="G11" s="318"/>
      <c r="H11" s="318"/>
      <c r="I11" s="319"/>
      <c r="J11" s="37">
        <v>5</v>
      </c>
      <c r="K11" s="37">
        <v>1</v>
      </c>
      <c r="L11" s="37">
        <v>2</v>
      </c>
      <c r="M11" s="37">
        <v>0</v>
      </c>
      <c r="N11" s="38">
        <f>K11+L11+M11</f>
        <v>3</v>
      </c>
      <c r="O11" s="38">
        <f>P11-N11</f>
        <v>6</v>
      </c>
      <c r="P11" s="38">
        <f>ROUND(PRODUCT(J11,25)/14,0)</f>
        <v>9</v>
      </c>
      <c r="Q11" s="37" t="s">
        <v>32</v>
      </c>
      <c r="R11" s="37"/>
      <c r="S11" s="39"/>
      <c r="T11" s="39" t="s">
        <v>76</v>
      </c>
    </row>
    <row r="12" spans="1:20" x14ac:dyDescent="0.25">
      <c r="A12" s="294" t="s">
        <v>77</v>
      </c>
      <c r="B12" s="295"/>
      <c r="C12" s="295"/>
      <c r="D12" s="295"/>
      <c r="E12" s="295"/>
      <c r="F12" s="295"/>
      <c r="G12" s="295"/>
      <c r="H12" s="295"/>
      <c r="I12" s="295"/>
      <c r="J12" s="295"/>
      <c r="K12" s="295"/>
      <c r="L12" s="295"/>
      <c r="M12" s="295"/>
      <c r="N12" s="295"/>
      <c r="O12" s="295"/>
      <c r="P12" s="295"/>
      <c r="Q12" s="295"/>
      <c r="R12" s="295"/>
      <c r="S12" s="295"/>
      <c r="T12" s="296"/>
    </row>
    <row r="13" spans="1:20" x14ac:dyDescent="0.25">
      <c r="A13" s="49" t="s">
        <v>78</v>
      </c>
      <c r="B13" s="317" t="s">
        <v>79</v>
      </c>
      <c r="C13" s="318"/>
      <c r="D13" s="318"/>
      <c r="E13" s="318"/>
      <c r="F13" s="318"/>
      <c r="G13" s="318"/>
      <c r="H13" s="318"/>
      <c r="I13" s="319"/>
      <c r="J13" s="37">
        <v>5</v>
      </c>
      <c r="K13" s="37">
        <v>0</v>
      </c>
      <c r="L13" s="37">
        <v>0</v>
      </c>
      <c r="M13" s="37">
        <v>3</v>
      </c>
      <c r="N13" s="38">
        <f>K13+L13+M13</f>
        <v>3</v>
      </c>
      <c r="O13" s="38">
        <f>P13-N13</f>
        <v>6</v>
      </c>
      <c r="P13" s="38">
        <f>ROUND(PRODUCT(J13,25)/14,0)</f>
        <v>9</v>
      </c>
      <c r="Q13" s="37"/>
      <c r="R13" s="37" t="s">
        <v>28</v>
      </c>
      <c r="S13" s="39"/>
      <c r="T13" s="39" t="s">
        <v>75</v>
      </c>
    </row>
    <row r="14" spans="1:20" x14ac:dyDescent="0.25">
      <c r="A14" s="49" t="s">
        <v>80</v>
      </c>
      <c r="B14" s="317" t="s">
        <v>86</v>
      </c>
      <c r="C14" s="318"/>
      <c r="D14" s="318"/>
      <c r="E14" s="318"/>
      <c r="F14" s="318"/>
      <c r="G14" s="318"/>
      <c r="H14" s="318"/>
      <c r="I14" s="319"/>
      <c r="J14" s="37">
        <v>5</v>
      </c>
      <c r="K14" s="37">
        <v>1</v>
      </c>
      <c r="L14" s="37">
        <v>2</v>
      </c>
      <c r="M14" s="37">
        <v>0</v>
      </c>
      <c r="N14" s="38">
        <f>K14+L14+M14</f>
        <v>3</v>
      </c>
      <c r="O14" s="38">
        <f>P14-N14</f>
        <v>6</v>
      </c>
      <c r="P14" s="38">
        <f>ROUND(PRODUCT(J14,25)/14,0)</f>
        <v>9</v>
      </c>
      <c r="Q14" s="37" t="s">
        <v>32</v>
      </c>
      <c r="R14" s="37"/>
      <c r="S14" s="39"/>
      <c r="T14" s="39" t="s">
        <v>76</v>
      </c>
    </row>
    <row r="15" spans="1:20" x14ac:dyDescent="0.25">
      <c r="A15" s="222" t="s">
        <v>81</v>
      </c>
      <c r="B15" s="297"/>
      <c r="C15" s="297"/>
      <c r="D15" s="297"/>
      <c r="E15" s="297"/>
      <c r="F15" s="297"/>
      <c r="G15" s="297"/>
      <c r="H15" s="297"/>
      <c r="I15" s="297"/>
      <c r="J15" s="297"/>
      <c r="K15" s="297"/>
      <c r="L15" s="297"/>
      <c r="M15" s="297"/>
      <c r="N15" s="297"/>
      <c r="O15" s="297"/>
      <c r="P15" s="297"/>
      <c r="Q15" s="297"/>
      <c r="R15" s="297"/>
      <c r="S15" s="297"/>
      <c r="T15" s="298"/>
    </row>
    <row r="16" spans="1:20" x14ac:dyDescent="0.25">
      <c r="A16" s="36"/>
      <c r="B16" s="288" t="s">
        <v>66</v>
      </c>
      <c r="C16" s="289"/>
      <c r="D16" s="289"/>
      <c r="E16" s="289"/>
      <c r="F16" s="289"/>
      <c r="G16" s="289"/>
      <c r="H16" s="289"/>
      <c r="I16" s="290"/>
      <c r="J16" s="37">
        <v>5</v>
      </c>
      <c r="K16" s="37"/>
      <c r="L16" s="37"/>
      <c r="M16" s="37"/>
      <c r="N16" s="38"/>
      <c r="O16" s="38"/>
      <c r="P16" s="38"/>
      <c r="Q16" s="37"/>
      <c r="R16" s="37"/>
      <c r="S16" s="39"/>
      <c r="T16" s="40"/>
    </row>
    <row r="17" spans="1:20" x14ac:dyDescent="0.25">
      <c r="A17" s="299" t="s">
        <v>82</v>
      </c>
      <c r="B17" s="300"/>
      <c r="C17" s="300"/>
      <c r="D17" s="300"/>
      <c r="E17" s="300"/>
      <c r="F17" s="300"/>
      <c r="G17" s="300"/>
      <c r="H17" s="300"/>
      <c r="I17" s="301"/>
      <c r="J17" s="41">
        <f t="shared" ref="J17:P17" si="0">SUM(J7:J8,J10:J11,J13:J14,J16)</f>
        <v>35</v>
      </c>
      <c r="K17" s="41">
        <f t="shared" si="0"/>
        <v>8</v>
      </c>
      <c r="L17" s="41">
        <f t="shared" si="0"/>
        <v>7</v>
      </c>
      <c r="M17" s="41">
        <f t="shared" si="0"/>
        <v>3</v>
      </c>
      <c r="N17" s="41">
        <f t="shared" si="0"/>
        <v>18</v>
      </c>
      <c r="O17" s="41">
        <f t="shared" si="0"/>
        <v>36</v>
      </c>
      <c r="P17" s="41">
        <f t="shared" si="0"/>
        <v>54</v>
      </c>
      <c r="Q17" s="42">
        <f>COUNTIF(Q7:Q8,"E")+COUNTIF(Q10:Q11,"E")+COUNTIF(Q13:Q14,"E")+COUNTIF(Q16,"E")</f>
        <v>5</v>
      </c>
      <c r="R17" s="42">
        <f>COUNTIF(R7:R8,"C")+COUNTIF(R10:R11,"C")+COUNTIF(R13:R14,"C")+COUNTIF(R16,"C")</f>
        <v>1</v>
      </c>
      <c r="S17" s="42">
        <f>COUNTIF(S7:S8,"VP")+COUNTIF(S10:S11,"VP")+COUNTIF(S13:S14,"VP")+COUNTIF(S16,"VP")</f>
        <v>0</v>
      </c>
      <c r="T17" s="43"/>
    </row>
    <row r="18" spans="1:20" x14ac:dyDescent="0.25">
      <c r="A18" s="302" t="s">
        <v>48</v>
      </c>
      <c r="B18" s="303"/>
      <c r="C18" s="303"/>
      <c r="D18" s="303"/>
      <c r="E18" s="303"/>
      <c r="F18" s="303"/>
      <c r="G18" s="303"/>
      <c r="H18" s="303"/>
      <c r="I18" s="303"/>
      <c r="J18" s="304"/>
      <c r="K18" s="41">
        <f t="shared" ref="K18:P18" si="1">SUM(K7:K8,K10:K11,K13:K14)*14</f>
        <v>112</v>
      </c>
      <c r="L18" s="41">
        <f t="shared" si="1"/>
        <v>98</v>
      </c>
      <c r="M18" s="41">
        <f t="shared" si="1"/>
        <v>42</v>
      </c>
      <c r="N18" s="41">
        <f t="shared" si="1"/>
        <v>252</v>
      </c>
      <c r="O18" s="41">
        <f t="shared" si="1"/>
        <v>504</v>
      </c>
      <c r="P18" s="41">
        <f t="shared" si="1"/>
        <v>756</v>
      </c>
      <c r="Q18" s="308"/>
      <c r="R18" s="309"/>
      <c r="S18" s="309"/>
      <c r="T18" s="310"/>
    </row>
    <row r="19" spans="1:20" x14ac:dyDescent="0.25">
      <c r="A19" s="305"/>
      <c r="B19" s="306"/>
      <c r="C19" s="306"/>
      <c r="D19" s="306"/>
      <c r="E19" s="306"/>
      <c r="F19" s="306"/>
      <c r="G19" s="306"/>
      <c r="H19" s="306"/>
      <c r="I19" s="306"/>
      <c r="J19" s="307"/>
      <c r="K19" s="314">
        <f>SUM(K18:M18)</f>
        <v>252</v>
      </c>
      <c r="L19" s="315"/>
      <c r="M19" s="316"/>
      <c r="N19" s="314">
        <f>SUM(N18:O18)</f>
        <v>756</v>
      </c>
      <c r="O19" s="315"/>
      <c r="P19" s="316"/>
      <c r="Q19" s="311"/>
      <c r="R19" s="312"/>
      <c r="S19" s="312"/>
      <c r="T19" s="313"/>
    </row>
    <row r="20" spans="1:20" x14ac:dyDescent="0.25">
      <c r="A20" s="34"/>
      <c r="B20" s="34"/>
      <c r="C20" s="34"/>
      <c r="D20" s="34"/>
      <c r="E20" s="34"/>
      <c r="F20" s="34"/>
      <c r="G20" s="34"/>
      <c r="H20" s="34"/>
      <c r="I20" s="34"/>
      <c r="J20" s="34"/>
      <c r="K20" s="34"/>
      <c r="L20" s="34"/>
      <c r="M20" s="34"/>
      <c r="N20" s="34"/>
      <c r="O20" s="34"/>
      <c r="P20" s="34"/>
      <c r="Q20" s="34"/>
      <c r="R20" s="34"/>
      <c r="S20" s="34"/>
      <c r="T20" s="34"/>
    </row>
    <row r="21" spans="1:20" x14ac:dyDescent="0.25">
      <c r="A21" s="292" t="s">
        <v>83</v>
      </c>
      <c r="B21" s="292"/>
      <c r="C21" s="292"/>
      <c r="D21" s="292"/>
      <c r="E21" s="292"/>
      <c r="F21" s="292"/>
      <c r="G21" s="292"/>
      <c r="H21" s="292"/>
      <c r="I21" s="292"/>
      <c r="J21" s="292"/>
      <c r="K21" s="292"/>
      <c r="L21" s="292"/>
      <c r="M21" s="292"/>
      <c r="N21" s="292"/>
      <c r="O21" s="292"/>
      <c r="P21" s="292"/>
      <c r="Q21" s="292"/>
      <c r="R21" s="292"/>
      <c r="S21" s="292"/>
      <c r="T21" s="292"/>
    </row>
    <row r="22" spans="1:20" x14ac:dyDescent="0.25">
      <c r="A22" s="292" t="s">
        <v>84</v>
      </c>
      <c r="B22" s="292"/>
      <c r="C22" s="292"/>
      <c r="D22" s="292"/>
      <c r="E22" s="292"/>
      <c r="F22" s="292"/>
      <c r="G22" s="292"/>
      <c r="H22" s="292"/>
      <c r="I22" s="292"/>
      <c r="J22" s="292"/>
      <c r="K22" s="292"/>
      <c r="L22" s="292"/>
      <c r="M22" s="292"/>
      <c r="N22" s="292"/>
      <c r="O22" s="292"/>
      <c r="P22" s="292"/>
      <c r="Q22" s="292"/>
      <c r="R22" s="292"/>
      <c r="S22" s="292"/>
      <c r="T22" s="292"/>
    </row>
    <row r="23" spans="1:20" x14ac:dyDescent="0.25">
      <c r="A23" s="292" t="s">
        <v>85</v>
      </c>
      <c r="B23" s="292"/>
      <c r="C23" s="292"/>
      <c r="D23" s="292"/>
      <c r="E23" s="292"/>
      <c r="F23" s="292"/>
      <c r="G23" s="292"/>
      <c r="H23" s="292"/>
      <c r="I23" s="292"/>
      <c r="J23" s="292"/>
      <c r="K23" s="292"/>
      <c r="L23" s="292"/>
      <c r="M23" s="292"/>
      <c r="N23" s="292"/>
      <c r="O23" s="292"/>
      <c r="P23" s="292"/>
      <c r="Q23" s="292"/>
      <c r="R23" s="292"/>
      <c r="S23" s="292"/>
      <c r="T23" s="292"/>
    </row>
    <row r="24" spans="1:20" x14ac:dyDescent="0.25">
      <c r="A24" s="1"/>
      <c r="B24" s="1"/>
      <c r="C24" s="1"/>
      <c r="D24" s="1"/>
      <c r="E24" s="1"/>
      <c r="F24" s="1"/>
      <c r="G24" s="1"/>
      <c r="H24" s="1"/>
      <c r="I24" s="1"/>
      <c r="J24" s="1"/>
      <c r="K24" s="1"/>
      <c r="L24" s="1"/>
      <c r="M24" s="1"/>
      <c r="N24" s="1"/>
      <c r="O24" s="1"/>
      <c r="P24" s="1"/>
      <c r="Q24" s="1"/>
      <c r="R24" s="1"/>
      <c r="S24" s="1"/>
      <c r="T24" s="1"/>
    </row>
    <row r="25" spans="1:20" x14ac:dyDescent="0.25">
      <c r="B25" s="114"/>
    </row>
  </sheetData>
  <mergeCells count="28">
    <mergeCell ref="A23:T23"/>
    <mergeCell ref="A6:T6"/>
    <mergeCell ref="B7:I7"/>
    <mergeCell ref="A9:T9"/>
    <mergeCell ref="A12:T12"/>
    <mergeCell ref="A15:T15"/>
    <mergeCell ref="A17:I17"/>
    <mergeCell ref="B10:I10"/>
    <mergeCell ref="B11:I11"/>
    <mergeCell ref="B13:I13"/>
    <mergeCell ref="A18:J19"/>
    <mergeCell ref="Q18:T19"/>
    <mergeCell ref="K19:M19"/>
    <mergeCell ref="N19:P19"/>
    <mergeCell ref="A21:T21"/>
    <mergeCell ref="A22:T22"/>
    <mergeCell ref="B14:I14"/>
    <mergeCell ref="B8:I8"/>
    <mergeCell ref="B16:I16"/>
    <mergeCell ref="A1:T1"/>
    <mergeCell ref="A3:T3"/>
    <mergeCell ref="A4:A5"/>
    <mergeCell ref="B4:I5"/>
    <mergeCell ref="J4:J5"/>
    <mergeCell ref="K4:M4"/>
    <mergeCell ref="N4:P4"/>
    <mergeCell ref="Q4:S4"/>
    <mergeCell ref="T4:T5"/>
  </mergeCells>
  <phoneticPr fontId="5" type="noConversion"/>
  <dataValidations disablePrompts="1" count="3">
    <dataValidation type="list" allowBlank="1" showInputMessage="1" showErrorMessage="1" sqref="S10:S11 S13:S14 S7:S8 S16">
      <formula1>$S$39</formula1>
    </dataValidation>
    <dataValidation type="list" allowBlank="1" showInputMessage="1" showErrorMessage="1" sqref="Q10:Q11 Q13:Q14 Q7:Q8 Q16">
      <formula1>$Q$39</formula1>
    </dataValidation>
    <dataValidation type="list" allowBlank="1" showInputMessage="1" showErrorMessage="1" sqref="R10:R11 R13:R14 R7:R8 R16">
      <formula1>$R$39</formula1>
    </dataValidation>
  </dataValidations>
  <pageMargins left="0.7" right="0.7" top="0.75" bottom="0.75" header="0.3" footer="0.3"/>
  <pageSetup paperSize="9" scale="71" fitToHeight="0" orientation="landscape" r:id="rId1"/>
  <headerFooter>
    <oddFooter>&amp;LRECTOR,
Acad.Prof.univ.dr. Ioan Aurel POP&amp;RDIRECTOR, 
Conf. univ. dr. Cătălin GLAVA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5"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EE2F100BAAD154B946BFA08EDEEF246" ma:contentTypeVersion="0" ma:contentTypeDescription="Create a new document." ma:contentTypeScope="" ma:versionID="2159e31995da096ebf1b3f27d3835dd9">
  <xsd:schema xmlns:xsd="http://www.w3.org/2001/XMLSchema" xmlns:p="http://schemas.microsoft.com/office/2006/metadata/properties" targetNamespace="http://schemas.microsoft.com/office/2006/metadata/properties" ma:root="true" ma:fieldsID="4aeb20c0e3442673af7ee1078645876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C70C305D-D13A-45F5-8B70-75306F24CA4F}">
  <ds:schemaRefs>
    <ds:schemaRef ds:uri="http://schemas.microsoft.com/sharepoint/v3/contenttype/forms"/>
  </ds:schemaRefs>
</ds:datastoreItem>
</file>

<file path=customXml/itemProps2.xml><?xml version="1.0" encoding="utf-8"?>
<ds:datastoreItem xmlns:ds="http://schemas.openxmlformats.org/officeDocument/2006/customXml" ds:itemID="{50514809-BC3A-4600-9328-1B6E0964C991}">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purl.org/dc/dcmitype/"/>
    <ds:schemaRef ds:uri="http://www.w3.org/XML/1998/namespace"/>
  </ds:schemaRefs>
</ds:datastoreItem>
</file>

<file path=customXml/itemProps3.xml><?xml version="1.0" encoding="utf-8"?>
<ds:datastoreItem xmlns:ds="http://schemas.openxmlformats.org/officeDocument/2006/customXml" ds:itemID="{9DE189F7-F4E5-47D4-8D8C-29E4E81A673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DPPD</vt:lpstr>
      <vt:lpstr>Sheet3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Gelu</dc:creator>
  <cp:lastModifiedBy>Aurica</cp:lastModifiedBy>
  <cp:lastPrinted>2019-04-05T08:18:23Z</cp:lastPrinted>
  <dcterms:created xsi:type="dcterms:W3CDTF">2013-06-27T08:19:59Z</dcterms:created>
  <dcterms:modified xsi:type="dcterms:W3CDTF">2019-04-05T08:19:45Z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0x0101006EE2F100BAAD154B946BFA08EDEEF246</vt:lpwstr>
  </property>
</Properties>
</file>