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urica\Desktop\master_martie v2\"/>
    </mc:Choice>
  </mc:AlternateContent>
  <bookViews>
    <workbookView xWindow="0" yWindow="0" windowWidth="13965" windowHeight="6120"/>
  </bookViews>
  <sheets>
    <sheet name="Sheet1" sheetId="1" r:id="rId1"/>
    <sheet name="DPPD" sheetId="2" r:id="rId2"/>
    <sheet name="Sheet3" sheetId="3" r:id="rId3"/>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U68" i="1" l="1"/>
  <c r="Y3" i="1"/>
  <c r="N8" i="2"/>
  <c r="N9" i="2"/>
  <c r="N11" i="2"/>
  <c r="N12" i="2"/>
  <c r="N14" i="2"/>
  <c r="N15" i="2"/>
  <c r="N19" i="2"/>
  <c r="P8" i="2"/>
  <c r="O8" i="2"/>
  <c r="P9" i="2"/>
  <c r="O9" i="2"/>
  <c r="P11" i="2"/>
  <c r="O11" i="2"/>
  <c r="P12" i="2"/>
  <c r="O12" i="2"/>
  <c r="P14" i="2"/>
  <c r="O14" i="2"/>
  <c r="P15" i="2"/>
  <c r="O15" i="2"/>
  <c r="O19" i="2"/>
  <c r="N20" i="2"/>
  <c r="K19" i="2"/>
  <c r="L19" i="2"/>
  <c r="M19" i="2"/>
  <c r="K20" i="2"/>
  <c r="P19" i="2"/>
  <c r="S18" i="2"/>
  <c r="R18" i="2"/>
  <c r="Q18" i="2"/>
  <c r="P18" i="2"/>
  <c r="O18" i="2"/>
  <c r="N18" i="2"/>
  <c r="M18" i="2"/>
  <c r="L18" i="2"/>
  <c r="K18" i="2"/>
  <c r="J18" i="2"/>
  <c r="K127" i="1"/>
  <c r="K128" i="1"/>
  <c r="K129" i="1"/>
  <c r="K130" i="1"/>
  <c r="K131" i="1"/>
  <c r="K132" i="1"/>
  <c r="K133" i="1"/>
  <c r="K134" i="1"/>
  <c r="L127" i="1"/>
  <c r="L128" i="1"/>
  <c r="L129" i="1"/>
  <c r="L130" i="1"/>
  <c r="L131" i="1"/>
  <c r="L132" i="1"/>
  <c r="L133" i="1"/>
  <c r="L134" i="1"/>
  <c r="M127" i="1"/>
  <c r="M128" i="1"/>
  <c r="M129" i="1"/>
  <c r="M130" i="1"/>
  <c r="M131" i="1"/>
  <c r="M132" i="1"/>
  <c r="M133" i="1"/>
  <c r="M134" i="1"/>
  <c r="K135" i="1"/>
  <c r="N42" i="1"/>
  <c r="N127" i="1"/>
  <c r="N51" i="1"/>
  <c r="N128" i="1"/>
  <c r="N62" i="1"/>
  <c r="N129" i="1"/>
  <c r="N70" i="1"/>
  <c r="N130" i="1"/>
  <c r="N71" i="1"/>
  <c r="N131" i="1"/>
  <c r="N72" i="1"/>
  <c r="N132" i="1"/>
  <c r="N133" i="1"/>
  <c r="J127" i="1"/>
  <c r="J128" i="1"/>
  <c r="J129" i="1"/>
  <c r="J130" i="1"/>
  <c r="J131" i="1"/>
  <c r="J132" i="1"/>
  <c r="J133" i="1"/>
  <c r="K106" i="1"/>
  <c r="K107" i="1"/>
  <c r="K108" i="1"/>
  <c r="K109" i="1"/>
  <c r="K110" i="1"/>
  <c r="K111" i="1"/>
  <c r="K112" i="1"/>
  <c r="K113" i="1"/>
  <c r="K114" i="1"/>
  <c r="K115" i="1"/>
  <c r="K116" i="1"/>
  <c r="K117" i="1"/>
  <c r="K118" i="1"/>
  <c r="L106" i="1"/>
  <c r="L107" i="1"/>
  <c r="L108" i="1"/>
  <c r="L109" i="1"/>
  <c r="L110" i="1"/>
  <c r="L111" i="1"/>
  <c r="L112" i="1"/>
  <c r="L113" i="1"/>
  <c r="L114" i="1"/>
  <c r="L115" i="1"/>
  <c r="L116" i="1"/>
  <c r="L117" i="1"/>
  <c r="L118" i="1"/>
  <c r="M106" i="1"/>
  <c r="M107" i="1"/>
  <c r="M108" i="1"/>
  <c r="M109" i="1"/>
  <c r="M110" i="1"/>
  <c r="M111" i="1"/>
  <c r="M112" i="1"/>
  <c r="M113" i="1"/>
  <c r="M114" i="1"/>
  <c r="M115" i="1"/>
  <c r="M116" i="1"/>
  <c r="M117" i="1"/>
  <c r="M118" i="1"/>
  <c r="K119" i="1"/>
  <c r="Q106" i="1"/>
  <c r="Q107" i="1"/>
  <c r="Q108" i="1"/>
  <c r="Q109" i="1"/>
  <c r="Q110" i="1"/>
  <c r="Q111" i="1"/>
  <c r="Q112" i="1"/>
  <c r="Q113" i="1"/>
  <c r="Q114" i="1"/>
  <c r="Q115" i="1"/>
  <c r="Q116" i="1"/>
  <c r="Q117" i="1"/>
  <c r="J106" i="1"/>
  <c r="J107" i="1"/>
  <c r="J108" i="1"/>
  <c r="J109" i="1"/>
  <c r="J110" i="1"/>
  <c r="J111" i="1"/>
  <c r="J112" i="1"/>
  <c r="J113" i="1"/>
  <c r="J114" i="1"/>
  <c r="J115" i="1"/>
  <c r="J116" i="1"/>
  <c r="J117" i="1"/>
  <c r="N80" i="1"/>
  <c r="N86" i="1"/>
  <c r="N92" i="1"/>
  <c r="N98" i="1"/>
  <c r="P80" i="1"/>
  <c r="O80" i="1"/>
  <c r="P86" i="1"/>
  <c r="O86" i="1"/>
  <c r="P92" i="1"/>
  <c r="O92" i="1"/>
  <c r="O98" i="1"/>
  <c r="N99" i="1"/>
  <c r="K98" i="1"/>
  <c r="L98" i="1"/>
  <c r="M98" i="1"/>
  <c r="K99" i="1"/>
  <c r="S97" i="1"/>
  <c r="R97" i="1"/>
  <c r="Q97" i="1"/>
  <c r="P98" i="1"/>
  <c r="P97" i="1"/>
  <c r="O97" i="1"/>
  <c r="N97" i="1"/>
  <c r="M97" i="1"/>
  <c r="L97" i="1"/>
  <c r="K97" i="1"/>
  <c r="J97" i="1"/>
  <c r="T43" i="1"/>
  <c r="P39" i="1"/>
  <c r="N39" i="1"/>
  <c r="O39" i="1"/>
  <c r="P40" i="1"/>
  <c r="N40" i="1"/>
  <c r="O40" i="1"/>
  <c r="P41" i="1"/>
  <c r="N41" i="1"/>
  <c r="O41" i="1"/>
  <c r="P42" i="1"/>
  <c r="O42" i="1"/>
  <c r="O43" i="1"/>
  <c r="J43" i="1"/>
  <c r="P95" i="1"/>
  <c r="N95" i="1"/>
  <c r="O95" i="1"/>
  <c r="N134" i="1"/>
  <c r="O127" i="1"/>
  <c r="P51" i="1"/>
  <c r="O51" i="1"/>
  <c r="O128" i="1"/>
  <c r="P62" i="1"/>
  <c r="O62" i="1"/>
  <c r="O129" i="1"/>
  <c r="P70" i="1"/>
  <c r="O70" i="1"/>
  <c r="O130" i="1"/>
  <c r="P71" i="1"/>
  <c r="O71" i="1"/>
  <c r="O131" i="1"/>
  <c r="P72" i="1"/>
  <c r="O72" i="1"/>
  <c r="O132" i="1"/>
  <c r="O133" i="1"/>
  <c r="O134" i="1"/>
  <c r="P127" i="1"/>
  <c r="P128" i="1"/>
  <c r="P129" i="1"/>
  <c r="P130" i="1"/>
  <c r="P131" i="1"/>
  <c r="P132" i="1"/>
  <c r="P133" i="1"/>
  <c r="P134" i="1"/>
  <c r="A109" i="1"/>
  <c r="A115" i="1"/>
  <c r="N96" i="1"/>
  <c r="P96" i="1"/>
  <c r="O96" i="1"/>
  <c r="N89" i="1"/>
  <c r="P89" i="1"/>
  <c r="O89" i="1"/>
  <c r="P83" i="1"/>
  <c r="N83" i="1"/>
  <c r="O83" i="1"/>
  <c r="S131" i="1"/>
  <c r="R131" i="1"/>
  <c r="Q131" i="1"/>
  <c r="A131" i="1"/>
  <c r="S130" i="1"/>
  <c r="R130" i="1"/>
  <c r="Q130" i="1"/>
  <c r="A130" i="1"/>
  <c r="N144" i="1"/>
  <c r="U144" i="1"/>
  <c r="U5" i="1"/>
  <c r="U4" i="1"/>
  <c r="U3" i="1"/>
  <c r="T73" i="1"/>
  <c r="T63" i="1"/>
  <c r="T52" i="1"/>
  <c r="U28" i="1"/>
  <c r="U27" i="1"/>
  <c r="S113" i="1"/>
  <c r="R113" i="1"/>
  <c r="P60" i="1"/>
  <c r="P113" i="1"/>
  <c r="N60" i="1"/>
  <c r="O60" i="1"/>
  <c r="O113" i="1"/>
  <c r="N113" i="1"/>
  <c r="A113" i="1"/>
  <c r="S112" i="1"/>
  <c r="R112" i="1"/>
  <c r="P59" i="1"/>
  <c r="P112" i="1"/>
  <c r="N59" i="1"/>
  <c r="O59" i="1"/>
  <c r="O112" i="1"/>
  <c r="N112" i="1"/>
  <c r="A112" i="1"/>
  <c r="S111" i="1"/>
  <c r="R111" i="1"/>
  <c r="P50" i="1"/>
  <c r="P111" i="1"/>
  <c r="N50" i="1"/>
  <c r="O50" i="1"/>
  <c r="O111" i="1"/>
  <c r="N111" i="1"/>
  <c r="A111" i="1"/>
  <c r="S110" i="1"/>
  <c r="R110" i="1"/>
  <c r="P49" i="1"/>
  <c r="P110" i="1"/>
  <c r="N49" i="1"/>
  <c r="O49" i="1"/>
  <c r="O110" i="1"/>
  <c r="N110" i="1"/>
  <c r="A110" i="1"/>
  <c r="S109" i="1"/>
  <c r="R109" i="1"/>
  <c r="P48" i="1"/>
  <c r="P109" i="1"/>
  <c r="N48" i="1"/>
  <c r="O48" i="1"/>
  <c r="O109" i="1"/>
  <c r="N109" i="1"/>
  <c r="P69" i="1"/>
  <c r="P68" i="1"/>
  <c r="P94" i="1"/>
  <c r="N94" i="1"/>
  <c r="P93" i="1"/>
  <c r="N93" i="1"/>
  <c r="P88" i="1"/>
  <c r="N88" i="1"/>
  <c r="P87" i="1"/>
  <c r="N87" i="1"/>
  <c r="P82" i="1"/>
  <c r="N82" i="1"/>
  <c r="P81" i="1"/>
  <c r="N81" i="1"/>
  <c r="O81" i="1"/>
  <c r="O82" i="1"/>
  <c r="O87" i="1"/>
  <c r="O88" i="1"/>
  <c r="O93" i="1"/>
  <c r="O94" i="1"/>
  <c r="S132" i="1"/>
  <c r="R132" i="1"/>
  <c r="Q132" i="1"/>
  <c r="A132" i="1"/>
  <c r="S129" i="1"/>
  <c r="R129" i="1"/>
  <c r="Q129" i="1"/>
  <c r="A129" i="1"/>
  <c r="S128" i="1"/>
  <c r="R128" i="1"/>
  <c r="Q128" i="1"/>
  <c r="A128" i="1"/>
  <c r="S127" i="1"/>
  <c r="R127" i="1"/>
  <c r="Q127" i="1"/>
  <c r="A127" i="1"/>
  <c r="S116" i="1"/>
  <c r="R116" i="1"/>
  <c r="A116" i="1"/>
  <c r="S115" i="1"/>
  <c r="R115" i="1"/>
  <c r="P115" i="1"/>
  <c r="N68" i="1"/>
  <c r="O68" i="1"/>
  <c r="O115" i="1"/>
  <c r="N115" i="1"/>
  <c r="S114" i="1"/>
  <c r="R114" i="1"/>
  <c r="P61" i="1"/>
  <c r="P114" i="1"/>
  <c r="N61" i="1"/>
  <c r="O61" i="1"/>
  <c r="O114" i="1"/>
  <c r="N114" i="1"/>
  <c r="A114" i="1"/>
  <c r="S108" i="1"/>
  <c r="R108" i="1"/>
  <c r="P108" i="1"/>
  <c r="O108" i="1"/>
  <c r="N108" i="1"/>
  <c r="A108" i="1"/>
  <c r="S107" i="1"/>
  <c r="R107" i="1"/>
  <c r="P107" i="1"/>
  <c r="O107" i="1"/>
  <c r="N107" i="1"/>
  <c r="A107" i="1"/>
  <c r="S106" i="1"/>
  <c r="R106" i="1"/>
  <c r="A106" i="1"/>
  <c r="S117" i="1"/>
  <c r="Q133" i="1"/>
  <c r="S133" i="1"/>
  <c r="R133" i="1"/>
  <c r="R117" i="1"/>
  <c r="P84" i="1"/>
  <c r="N84" i="1"/>
  <c r="P90" i="1"/>
  <c r="N90" i="1"/>
  <c r="S73" i="1"/>
  <c r="R73" i="1"/>
  <c r="Q73" i="1"/>
  <c r="M73" i="1"/>
  <c r="L73" i="1"/>
  <c r="K73" i="1"/>
  <c r="J73" i="1"/>
  <c r="N69" i="1"/>
  <c r="S63" i="1"/>
  <c r="R63" i="1"/>
  <c r="Q63" i="1"/>
  <c r="M63" i="1"/>
  <c r="L63" i="1"/>
  <c r="K63" i="1"/>
  <c r="J63" i="1"/>
  <c r="S52" i="1"/>
  <c r="R52" i="1"/>
  <c r="Q52" i="1"/>
  <c r="M52" i="1"/>
  <c r="L52" i="1"/>
  <c r="K52" i="1"/>
  <c r="J52" i="1"/>
  <c r="K43" i="1"/>
  <c r="S43" i="1"/>
  <c r="R43" i="1"/>
  <c r="Q43" i="1"/>
  <c r="M43" i="1"/>
  <c r="L43" i="1"/>
  <c r="R145" i="1"/>
  <c r="U73" i="1"/>
  <c r="U43" i="1"/>
  <c r="N63" i="1"/>
  <c r="U63" i="1"/>
  <c r="U52" i="1"/>
  <c r="J144" i="1"/>
  <c r="H144" i="1"/>
  <c r="P63" i="1"/>
  <c r="N106" i="1"/>
  <c r="P52" i="1"/>
  <c r="P116" i="1"/>
  <c r="O69" i="1"/>
  <c r="O84" i="1"/>
  <c r="P106" i="1"/>
  <c r="N116" i="1"/>
  <c r="N43" i="1"/>
  <c r="N73" i="1"/>
  <c r="P43" i="1"/>
  <c r="N52" i="1"/>
  <c r="O90" i="1"/>
  <c r="P73" i="1"/>
  <c r="J143" i="1"/>
  <c r="J145" i="1"/>
  <c r="H145" i="1"/>
  <c r="P144" i="1"/>
  <c r="N143" i="1"/>
  <c r="N145" i="1"/>
  <c r="S145" i="1"/>
  <c r="P117" i="1"/>
  <c r="P118" i="1"/>
  <c r="N117" i="1"/>
  <c r="N118" i="1"/>
  <c r="O116" i="1"/>
  <c r="O106" i="1"/>
  <c r="O52" i="1"/>
  <c r="O73" i="1"/>
  <c r="O63" i="1"/>
  <c r="H143" i="1"/>
  <c r="P143" i="1"/>
  <c r="P145" i="1"/>
  <c r="L144" i="1"/>
  <c r="L143" i="1"/>
  <c r="L145" i="1"/>
  <c r="N135" i="1"/>
  <c r="O117" i="1"/>
  <c r="O118" i="1"/>
  <c r="N119" i="1"/>
</calcChain>
</file>

<file path=xl/sharedStrings.xml><?xml version="1.0" encoding="utf-8"?>
<sst xmlns="http://schemas.openxmlformats.org/spreadsheetml/2006/main" count="414" uniqueCount="177">
  <si>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</si>
  <si>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</si>
  <si>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</si>
  <si>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</si>
  <si>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</si>
  <si>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</si>
  <si>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</si>
  <si>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</si>
  <si>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</si>
  <si>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</si>
  <si>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</si>
  <si>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</si>
  <si>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</si>
  <si>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</si>
  <si>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</si>
  <si>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</si>
  <si>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</si>
  <si>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</si>
  <si>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</si>
  <si>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</si>
  <si>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</si>
  <si>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</si>
  <si>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</si>
  <si>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</si>
  <si>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</si>
  <si>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</si>
  <si>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</si>
  <si>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</si>
  <si>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</si>
  <si>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</si>
  <si>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</si>
  <si>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</si>
  <si>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</si>
  <si>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</si>
  <si>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</si>
  <si>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</si>
  <si>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</si>
  <si>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</si>
  <si>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</si>
  <si>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</si>
  <si>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</si>
  <si>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</si>
  <si>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</si>
  <si>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</si>
  <si>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</si>
  <si>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</si>
  <si>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</si>
  <si>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</si>
  <si>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</si>
  <si>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</si>
  <si>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</si>
  <si>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</si>
  <si>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</si>
  <si>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</si>
  <si>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</si>
  <si>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</si>
  <si>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</si>
  <si>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</si>
  <si>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</si>
  <si>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</si>
  <si>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</si>
  <si>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 xml:space="preserve">TOTAL CREDITE / ORE PE SĂPTĂMÂNĂ / EVALUĂRI </t>
  </si>
  <si>
    <t>ÎN TOATE TABELELE DIN ACEASTĂ MACHETĂ, TREBUIE SĂ INTRODUCEȚI  DATE NUMAI ÎN CELULELE MARCATE CU GALBEN</t>
  </si>
  <si>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</si>
  <si>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</si>
  <si>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</si>
  <si>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</si>
  <si>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</si>
  <si>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</si>
  <si>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TOTAL CREDITE / ORE PE SĂPTĂMÂNĂ / EVALUĂRI</t>
  </si>
  <si>
    <t>FACULTATEA DE LITERE</t>
  </si>
  <si>
    <t>Limba de predare: română</t>
  </si>
  <si>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</si>
  <si>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t>
    </r>
    <r>
      <rPr>
        <sz val="10"/>
        <color indexed="8"/>
        <rFont val="Times New Roman"/>
        <family val="1"/>
      </rPr>
      <t xml:space="preserve"> credite la disciplinele opţionale;</t>
    </r>
  </si>
  <si>
    <t>LMR1127</t>
  </si>
  <si>
    <t>Individualitatea limbii române între limbile romanice (fonetică, morfosintaxă, lexic)</t>
  </si>
  <si>
    <t>LMR1128</t>
  </si>
  <si>
    <t>LMR1129</t>
  </si>
  <si>
    <t>Geneza limbilor romanice (de la latina populară la limbile  romanice; primele texte romanice - abordare filologică și culturală)</t>
  </si>
  <si>
    <t>Lexicografia românească în context european</t>
  </si>
  <si>
    <t>Modul opțional sau disciplină la alegere de la alte masterate din oferta masterală a facultăţii/universităţii (1)</t>
  </si>
  <si>
    <t>LMR1231</t>
  </si>
  <si>
    <t>LMR1232</t>
  </si>
  <si>
    <t>LMX1201</t>
  </si>
  <si>
    <t>LMX1101</t>
  </si>
  <si>
    <t>Probleme controversate de morfologie a limbii române</t>
  </si>
  <si>
    <t>Semantică modernă teoretică și aplicată</t>
  </si>
  <si>
    <t>Modul opţional sau disciplină la alegere de la alte masterate din oferta masterală a facultăţii/universităţii (2)</t>
  </si>
  <si>
    <t>LMR2134</t>
  </si>
  <si>
    <t>LMR2135</t>
  </si>
  <si>
    <t>LMX2101</t>
  </si>
  <si>
    <t>Probleme controversate de sintaxă a limbii române</t>
  </si>
  <si>
    <t>Dinamica istorică a românei literare</t>
  </si>
  <si>
    <t>Modul opţional sau disciplină la alegere de la alte masterate din oferta masterală a facultăţii/universităţii (3)</t>
  </si>
  <si>
    <t>LMR2237</t>
  </si>
  <si>
    <t>LMR2238</t>
  </si>
  <si>
    <t>LMR2239</t>
  </si>
  <si>
    <t>LMR2240</t>
  </si>
  <si>
    <t>Morfosintaxa limbii române contemporane în contextul lingvistic european</t>
  </si>
  <si>
    <t>Stilistica (tehno)editării</t>
  </si>
  <si>
    <t>Seminar de cercetare și elaborare a disertației</t>
  </si>
  <si>
    <t>Seminar complementar (participări la sesiuni științifice)</t>
  </si>
  <si>
    <t>CURS OPȚIONAL 1 (An I, Semestrul 1) - (LMX1101)</t>
  </si>
  <si>
    <t>CURS OPȚIONAL 2 (An I, Semestrul 2) - (LMX1201)</t>
  </si>
  <si>
    <t>CURS OPȚIONAL 3 (An II, Semestrul 3) - (LMX2101)</t>
  </si>
  <si>
    <t>LMU1102</t>
  </si>
  <si>
    <t>LMU1103</t>
  </si>
  <si>
    <t>LMU1104</t>
  </si>
  <si>
    <t>Tehnici de redactare și editare filologică (1)</t>
  </si>
  <si>
    <t>Literatura norvegiană: contacte culturale</t>
  </si>
  <si>
    <t>Analiza și didactica limbajelor specializate (Modul introductiv)</t>
  </si>
  <si>
    <t>Genul, noțiune literară proteică</t>
  </si>
  <si>
    <t>LMU1202</t>
  </si>
  <si>
    <t>LMU1203</t>
  </si>
  <si>
    <t>LMU1204</t>
  </si>
  <si>
    <t>Tehnici de redactare și editare filologică (2)</t>
  </si>
  <si>
    <t>Traducere și interculturalitate (norvegiană, engleză, română)</t>
  </si>
  <si>
    <t>Analiza și didactica limbajelor specializate (Engleza pentru științele exacte)</t>
  </si>
  <si>
    <t>LMU2102</t>
  </si>
  <si>
    <t>LMU2103</t>
  </si>
  <si>
    <t>LMU2104</t>
  </si>
  <si>
    <t>Tehnici de redactare și editare filologică (3)</t>
  </si>
  <si>
    <t>Semiotica imaginii - cu ilustrări din cinematografia norvegiană contemporană</t>
  </si>
  <si>
    <t>Analiza și didactica limbajelor specializate (Engleza pentru științele socio-umane și drept)</t>
  </si>
  <si>
    <r>
      <rPr>
        <b/>
        <sz val="10"/>
        <color indexed="8"/>
        <rFont val="Times New Roman"/>
        <family val="1"/>
      </rPr>
      <t>VI.  UNIVERSITĂŢI EUROPENE DE REFERINŢĂ:</t>
    </r>
    <r>
      <rPr>
        <sz val="10"/>
        <color indexed="8"/>
        <rFont val="Times New Roman"/>
        <family val="1"/>
      </rPr>
      <t xml:space="preserve">
Universitatea Sapienza Roma, Universitatea Aix-en-Provence</t>
    </r>
  </si>
  <si>
    <t>Sem. 1: Se alege  o disciplină din pachetul LMX1101</t>
  </si>
  <si>
    <t>Sem. 2: Se alege  o disciplină din pachetul LMX1201</t>
  </si>
  <si>
    <t>Sem. 3: Se alege  o disciplină din pachetul LMX2101</t>
  </si>
  <si>
    <t>Titlul absolventului: MASTER</t>
  </si>
  <si>
    <r>
      <rPr>
        <b/>
        <sz val="10"/>
        <color indexed="8"/>
        <rFont val="Times New Roman"/>
        <family val="1"/>
      </rPr>
      <t>IV. EXAMENUL DE DISERTAȚIE</t>
    </r>
    <r>
      <rPr>
        <sz val="10"/>
        <color indexed="8"/>
        <rFont val="Times New Roman"/>
        <family val="1"/>
      </rPr>
      <t xml:space="preserve"> - perioada iunie-iulie (1 săptămână)
Proba:  Prezentarea şi susţinerea lucrării de disertație - 10 credite
</t>
    </r>
  </si>
  <si>
    <t>II. DESFĂŞURAREA STUDIILOR (în număr de săptămâni)</t>
  </si>
  <si>
    <t>DISCIPLINE APROFUNDARE (DA)</t>
  </si>
  <si>
    <t>DISCIPLINE DE SINTEZA  (DSIN)</t>
  </si>
  <si>
    <t>LMU1110</t>
  </si>
  <si>
    <t>LMU1210</t>
  </si>
  <si>
    <t>LMU2110</t>
  </si>
  <si>
    <t>Tendințe actuale în morfologia limbii române (engleză)</t>
  </si>
  <si>
    <t>LME1230</t>
  </si>
  <si>
    <t>Tendințe actuale în sintaxa limbii române (engleză)</t>
  </si>
  <si>
    <t>LME2133</t>
  </si>
  <si>
    <t>Curente și orientări moderne în lingvistica modernă (limba franceză)</t>
  </si>
  <si>
    <t>LMF2236</t>
  </si>
  <si>
    <t>Limbă și cultură (1 - Viața cuvintelor)</t>
  </si>
  <si>
    <t>Limbă și cultură (2 - Elemente filosofia limbajului)</t>
  </si>
  <si>
    <t>Limbă și cultură (3 - Comunicare și relații publice)</t>
  </si>
  <si>
    <t>MODUL PEDAGOCIC - Nivelul II: 30 de credite ECTS  + 5 credite ECTS aferente examenului de absolvire</t>
  </si>
  <si>
    <t xml:space="preserve">PROGRAM DE STUDII PSIHOPEDAGOGICE </t>
  </si>
  <si>
    <t>An I, Semestrul 1</t>
  </si>
  <si>
    <t>XND 1101</t>
  </si>
  <si>
    <t>Psihopedagogia adolescenţilor, tinerilor şi adulţilor</t>
  </si>
  <si>
    <t>XND 1102</t>
  </si>
  <si>
    <t>Proiectarea şi managementul programelor educaţionale</t>
  </si>
  <si>
    <t>An I, Semestrul 2</t>
  </si>
  <si>
    <t>XND 1203</t>
  </si>
  <si>
    <t xml:space="preserve">Didactica domeniului şi dezvoltăriI în didactica specialităţii (învăţământ liceal, postliceal, universitar)
</t>
  </si>
  <si>
    <t>DP</t>
  </si>
  <si>
    <t>XND 1204</t>
  </si>
  <si>
    <r>
      <t>Disciplină opțională 1</t>
    </r>
    <r>
      <rPr>
        <i/>
        <sz val="10"/>
        <color rgb="FFFF0000"/>
        <rFont val="Times New Roman"/>
        <family val="1"/>
      </rPr>
      <t xml:space="preserve">
</t>
    </r>
  </si>
  <si>
    <t>DO</t>
  </si>
  <si>
    <t>An II, Semestrul 3</t>
  </si>
  <si>
    <t>XND 2305</t>
  </si>
  <si>
    <t xml:space="preserve">Practică pedagogică (în învăţământul liceal, postliceal şi universitar)
</t>
  </si>
  <si>
    <t>XND 2306</t>
  </si>
  <si>
    <r>
      <t>Disciplină opțională 2</t>
    </r>
    <r>
      <rPr>
        <i/>
        <sz val="10"/>
        <color rgb="FFFF0000"/>
        <rFont val="Times New Roman"/>
        <family val="1"/>
      </rPr>
      <t xml:space="preserve">
</t>
    </r>
  </si>
  <si>
    <t>An II, Semestrul 4</t>
  </si>
  <si>
    <t>Examen de absolvire: Nivelul II</t>
  </si>
  <si>
    <t>DF – Discipline de extensie a pregătirii psihopedagogice fundamentale (obligatorii)</t>
  </si>
  <si>
    <t>DP – Discipline de extensie a pregătirii didactice şi practice de specialitate (obligatorii)</t>
  </si>
  <si>
    <t xml:space="preserve">DO - Discipline opţionale </t>
  </si>
  <si>
    <t>PLAN DE ÎNVĂŢĂMÂNT  valabil începând din  anul universitar 2019-2020</t>
  </si>
  <si>
    <t>Specializarea/Programul de studiu: LIMBA ROMÂNĂ ÎN CONTEXT ROMANIC                                                                             Tipul de masterat: de cercetare</t>
  </si>
  <si>
    <t>LMU1112</t>
  </si>
  <si>
    <t>LMU1212</t>
  </si>
  <si>
    <t>Corpor(e)alități</t>
  </si>
  <si>
    <t>LMU2112</t>
  </si>
  <si>
    <t>Limbă și gen</t>
  </si>
  <si>
    <t>120 de credite din care: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</si>
</sst>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sz val="10"/>
      <color rgb="FFFF0000"/>
      <name val="Times New Roman"/>
      <family val="1"/>
    </font>
    <font>
      <sz val="14"/>
      <color indexed="8"/>
      <name val="Times New Roman"/>
      <family val="1"/>
    </font>
    <font>
      <sz val="14"/>
      <color theme="1"/>
      <name val="Calibri"/>
      <family val="2"/>
      <charset val="238"/>
      <scheme val="minor"/>
    </font>
    <font>
      <u/>
      <sz val="11"/>
      <color theme="10"/>
      <name val="Calibri"/>
      <family val="2"/>
      <charset val="238"/>
      <scheme val="minor"/>
    </font>
    <font>
      <u/>
      <sz val="11"/>
      <color theme="11"/>
      <name val="Calibri"/>
      <family val="2"/>
      <charset val="238"/>
      <scheme val="minor"/>
    </font>
    <font>
      <i/>
      <sz val="10"/>
      <color rgb="FFFF0000"/>
      <name val="Times New Roman"/>
      <family val="1"/>
    </font>
    <font>
      <b/>
      <sz val="10"/>
      <name val="Times New Roman"/>
      <family val="1"/>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s>
  <cellStyleXfs count="3">
    <xf numFmtId="0" fontId="0" fillId="0" borderId="0"/>
    <xf numFmtId="0" fontId="13" fillId="0" borderId="0" applyNumberFormat="0" applyFill="0" applyBorder="0" applyAlignment="0" applyProtection="0"/>
    <xf numFmtId="0" fontId="14" fillId="0" borderId="0" applyNumberFormat="0" applyFill="0" applyBorder="0" applyAlignment="0" applyProtection="0"/>
  </cellStyleXfs>
  <cellXfs count="259">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49" fontId="1" fillId="3" borderId="1"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1" fillId="0" borderId="0" xfId="0" applyFont="1" applyProtection="1">
      <protection locked="0"/>
    </xf>
    <xf numFmtId="0" fontId="1" fillId="6" borderId="0" xfId="0" applyFont="1" applyFill="1" applyBorder="1" applyAlignment="1" applyProtection="1">
      <alignment vertical="center" wrapText="1"/>
      <protection locked="0"/>
    </xf>
    <xf numFmtId="0" fontId="1" fillId="0" borderId="1" xfId="0" applyFont="1" applyBorder="1" applyAlignment="1" applyProtection="1">
      <alignment horizontal="center" vertical="center"/>
    </xf>
    <xf numFmtId="0" fontId="1" fillId="0" borderId="0" xfId="0" applyFont="1" applyProtection="1">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8" borderId="1" xfId="0" applyNumberFormat="1" applyFont="1" applyFill="1" applyBorder="1" applyAlignment="1" applyProtection="1">
      <alignment horizontal="left" vertical="center"/>
      <protection locked="0"/>
    </xf>
    <xf numFmtId="1" fontId="1" fillId="8" borderId="1" xfId="0" applyNumberFormat="1" applyFont="1" applyFill="1" applyBorder="1" applyAlignment="1" applyProtection="1">
      <alignment horizontal="center" vertical="center"/>
      <protection locked="0"/>
    </xf>
    <xf numFmtId="1" fontId="1" fillId="8" borderId="1" xfId="0" applyNumberFormat="1" applyFont="1" applyFill="1" applyBorder="1" applyAlignment="1" applyProtection="1">
      <alignment horizontal="center" vertical="center"/>
    </xf>
    <xf numFmtId="1" fontId="1" fillId="8"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center" vertical="center"/>
    </xf>
    <xf numFmtId="1" fontId="2" fillId="8" borderId="1" xfId="0" applyNumberFormat="1" applyFont="1" applyFill="1" applyBorder="1" applyAlignment="1" applyProtection="1">
      <alignment horizontal="center" vertical="center"/>
    </xf>
    <xf numFmtId="1" fontId="16" fillId="8" borderId="1" xfId="0" applyNumberFormat="1" applyFont="1" applyFill="1" applyBorder="1" applyAlignment="1" applyProtection="1">
      <alignment horizontal="center" vertical="center"/>
    </xf>
    <xf numFmtId="0" fontId="2" fillId="8" borderId="3" xfId="0" applyFont="1" applyFill="1" applyBorder="1" applyAlignment="1" applyProtection="1">
      <alignment horizontal="center" vertical="center"/>
      <protection locked="0"/>
    </xf>
    <xf numFmtId="0" fontId="1" fillId="8" borderId="0" xfId="0" applyFont="1" applyFill="1" applyProtection="1">
      <protection locked="0"/>
    </xf>
    <xf numFmtId="0" fontId="1" fillId="8" borderId="0" xfId="0" applyFont="1" applyFill="1" applyAlignment="1" applyProtection="1">
      <alignment vertical="center" wrapText="1"/>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1" fillId="5" borderId="0" xfId="0" applyFont="1" applyFill="1" applyAlignment="1" applyProtection="1">
      <alignment vertical="center" wrapText="1"/>
      <protection locked="0"/>
    </xf>
    <xf numFmtId="0" fontId="12" fillId="5" borderId="0" xfId="0" applyFont="1" applyFill="1" applyAlignment="1">
      <alignment vertical="center" wrapText="1"/>
    </xf>
    <xf numFmtId="0" fontId="12" fillId="0" borderId="0" xfId="0" applyFont="1" applyAlignment="1"/>
    <xf numFmtId="0" fontId="11" fillId="7" borderId="0" xfId="0" applyFont="1" applyFill="1" applyAlignment="1" applyProtection="1">
      <alignment wrapText="1"/>
      <protection locked="0"/>
    </xf>
    <xf numFmtId="0" fontId="0" fillId="7" borderId="0" xfId="0" applyFill="1" applyAlignment="1">
      <alignment wrapText="1"/>
    </xf>
    <xf numFmtId="0" fontId="0" fillId="0" borderId="0" xfId="0" applyAlignment="1">
      <alignment wrapText="1"/>
    </xf>
    <xf numFmtId="0" fontId="2"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1" fillId="2" borderId="1" xfId="0"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1"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1" fillId="8" borderId="0" xfId="0" applyFont="1" applyFill="1" applyAlignment="1" applyProtection="1">
      <alignment vertical="center" wrapText="1"/>
      <protection locked="0"/>
    </xf>
    <xf numFmtId="0" fontId="1" fillId="8"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2" fillId="8" borderId="0" xfId="0" applyFont="1" applyFill="1" applyAlignment="1" applyProtection="1">
      <alignment vertical="center"/>
      <protection locked="0"/>
    </xf>
    <xf numFmtId="0" fontId="1" fillId="0" borderId="0" xfId="0" applyFont="1" applyFill="1" applyBorder="1" applyAlignment="1" applyProtection="1">
      <alignment horizontal="left" vertical="top" wrapText="1"/>
      <protection locked="0"/>
    </xf>
    <xf numFmtId="0" fontId="2" fillId="8" borderId="0" xfId="0" applyFont="1" applyFill="1" applyBorder="1" applyAlignment="1" applyProtection="1">
      <alignment vertical="center" wrapText="1"/>
      <protection locked="0"/>
    </xf>
    <xf numFmtId="0" fontId="1" fillId="8" borderId="0" xfId="0" applyFont="1" applyFill="1" applyBorder="1" applyAlignment="1" applyProtection="1">
      <alignment vertical="center" wrapText="1"/>
      <protection locked="0"/>
    </xf>
    <xf numFmtId="0" fontId="2" fillId="0" borderId="0" xfId="0" applyFont="1" applyAlignment="1" applyProtection="1">
      <alignment horizontal="left" vertical="center"/>
      <protection locked="0"/>
    </xf>
    <xf numFmtId="0" fontId="1" fillId="8" borderId="2" xfId="0" applyFont="1" applyFill="1" applyBorder="1" applyAlignment="1" applyProtection="1">
      <alignment horizontal="center" vertical="center" wrapText="1"/>
      <protection locked="0"/>
    </xf>
    <xf numFmtId="0" fontId="1" fillId="8" borderId="5" xfId="0" applyFont="1" applyFill="1" applyBorder="1" applyAlignment="1" applyProtection="1">
      <alignment horizontal="center" vertical="center" wrapText="1"/>
      <protection locked="0"/>
    </xf>
    <xf numFmtId="0" fontId="1" fillId="8" borderId="6" xfId="0" applyFont="1" applyFill="1" applyBorder="1" applyAlignment="1" applyProtection="1">
      <alignment horizontal="center" vertical="center" wrapText="1"/>
      <protection locked="0"/>
    </xf>
    <xf numFmtId="0" fontId="2" fillId="8" borderId="2" xfId="0" applyFont="1" applyFill="1" applyBorder="1" applyAlignment="1" applyProtection="1">
      <alignment horizontal="left" vertical="center" wrapText="1"/>
      <protection locked="0"/>
    </xf>
    <xf numFmtId="0" fontId="2" fillId="8" borderId="6" xfId="0" applyFont="1" applyFill="1" applyBorder="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0" xfId="0" applyFont="1" applyProtection="1">
      <protection locked="0"/>
    </xf>
    <xf numFmtId="0" fontId="2" fillId="8"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0"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1" fillId="8" borderId="0" xfId="0" applyFont="1" applyFill="1" applyBorder="1" applyAlignment="1" applyProtection="1">
      <alignment horizontal="left" vertical="top" wrapText="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2" fillId="0" borderId="1" xfId="0" applyFont="1" applyBorder="1" applyAlignment="1" applyProtection="1">
      <alignment horizontal="center" vertical="center" wrapText="1"/>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0" fontId="1" fillId="0" borderId="1" xfId="0" applyFont="1" applyBorder="1" applyProtection="1">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2" fillId="0" borderId="1" xfId="0" applyFont="1" applyBorder="1" applyAlignment="1" applyProtection="1">
      <alignment horizontal="center" vertic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1" fillId="0" borderId="1" xfId="0" applyFont="1" applyBorder="1" applyAlignment="1" applyProtection="1">
      <alignment horizontal="center" vertical="center"/>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1" fillId="2" borderId="1" xfId="0" applyFont="1" applyFill="1" applyBorder="1" applyAlignment="1" applyProtection="1">
      <alignment horizontal="left" vertical="center"/>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7" borderId="0" xfId="0" applyFont="1" applyFill="1" applyAlignment="1" applyProtection="1">
      <alignment horizontal="left" vertical="top" wrapText="1"/>
      <protection locked="0"/>
    </xf>
    <xf numFmtId="0" fontId="1" fillId="6" borderId="14" xfId="0" applyFont="1" applyFill="1" applyBorder="1" applyAlignment="1" applyProtection="1">
      <alignment vertical="center" wrapText="1"/>
      <protection locked="0"/>
    </xf>
    <xf numFmtId="0" fontId="1" fillId="6" borderId="0" xfId="0" applyFont="1" applyFill="1" applyBorder="1" applyAlignment="1" applyProtection="1">
      <alignment vertical="center" wrapText="1"/>
      <protection locked="0"/>
    </xf>
    <xf numFmtId="0" fontId="1" fillId="6" borderId="14" xfId="0" applyFont="1" applyFill="1" applyBorder="1" applyAlignment="1" applyProtection="1">
      <alignment vertical="top" wrapText="1"/>
      <protection locked="0"/>
    </xf>
    <xf numFmtId="0" fontId="1" fillId="6" borderId="0" xfId="0" applyFont="1" applyFill="1" applyBorder="1" applyAlignment="1" applyProtection="1">
      <alignment vertical="top" wrapText="1"/>
      <protection locked="0"/>
    </xf>
    <xf numFmtId="0" fontId="1" fillId="6" borderId="15" xfId="0" applyFont="1" applyFill="1" applyBorder="1" applyAlignment="1" applyProtection="1">
      <alignment vertical="top" wrapText="1"/>
      <protection locked="0"/>
    </xf>
    <xf numFmtId="0" fontId="2" fillId="8" borderId="2" xfId="0" applyFont="1" applyFill="1" applyBorder="1" applyAlignment="1" applyProtection="1">
      <alignment horizontal="left" vertical="center" wrapText="1"/>
    </xf>
    <xf numFmtId="0" fontId="2" fillId="8" borderId="5" xfId="0" applyFont="1" applyFill="1" applyBorder="1" applyAlignment="1" applyProtection="1">
      <alignment horizontal="left" vertical="center" wrapText="1"/>
    </xf>
    <xf numFmtId="0" fontId="2" fillId="8" borderId="6" xfId="0" applyFont="1" applyFill="1" applyBorder="1" applyAlignment="1" applyProtection="1">
      <alignment horizontal="left" vertical="center" wrapText="1"/>
    </xf>
    <xf numFmtId="0" fontId="2" fillId="8" borderId="1" xfId="0" applyNumberFormat="1" applyFont="1" applyFill="1" applyBorder="1" applyAlignment="1" applyProtection="1">
      <alignment horizontal="center" vertical="center"/>
      <protection locked="0"/>
    </xf>
    <xf numFmtId="1" fontId="1" fillId="8" borderId="1" xfId="0" applyNumberFormat="1" applyFont="1" applyFill="1" applyBorder="1" applyAlignment="1" applyProtection="1">
      <alignment horizontal="left" vertical="center"/>
      <protection locked="0"/>
    </xf>
    <xf numFmtId="1" fontId="2" fillId="8" borderId="2" xfId="0" applyNumberFormat="1" applyFont="1" applyFill="1" applyBorder="1" applyAlignment="1" applyProtection="1">
      <alignment horizontal="center" vertical="center"/>
      <protection locked="0"/>
    </xf>
    <xf numFmtId="1" fontId="2" fillId="8" borderId="5" xfId="0" applyNumberFormat="1" applyFont="1" applyFill="1" applyBorder="1" applyAlignment="1" applyProtection="1">
      <alignment horizontal="center" vertical="center"/>
      <protection locked="0"/>
    </xf>
    <xf numFmtId="1" fontId="2" fillId="8" borderId="6" xfId="0" applyNumberFormat="1" applyFont="1" applyFill="1" applyBorder="1" applyAlignment="1" applyProtection="1">
      <alignment horizontal="center" vertical="center"/>
      <protection locked="0"/>
    </xf>
    <xf numFmtId="1" fontId="1" fillId="8" borderId="2" xfId="0" applyNumberFormat="1" applyFont="1" applyFill="1" applyBorder="1" applyAlignment="1" applyProtection="1">
      <alignment horizontal="left" vertical="center" wrapText="1"/>
      <protection locked="0"/>
    </xf>
    <xf numFmtId="1" fontId="1" fillId="8" borderId="5" xfId="0" applyNumberFormat="1" applyFont="1" applyFill="1" applyBorder="1" applyAlignment="1" applyProtection="1">
      <alignment horizontal="left" vertical="center"/>
      <protection locked="0"/>
    </xf>
    <xf numFmtId="1" fontId="1" fillId="8" borderId="6" xfId="0" applyNumberFormat="1" applyFont="1" applyFill="1" applyBorder="1" applyAlignment="1" applyProtection="1">
      <alignment horizontal="left"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9" fillId="0" borderId="0" xfId="0" applyFont="1"/>
    <xf numFmtId="0" fontId="2" fillId="8" borderId="9" xfId="0" applyFont="1" applyFill="1" applyBorder="1" applyAlignment="1" applyProtection="1">
      <alignment horizontal="left" vertical="center" wrapText="1"/>
    </xf>
    <xf numFmtId="0" fontId="2" fillId="8" borderId="4" xfId="0" applyFont="1" applyFill="1" applyBorder="1" applyAlignment="1" applyProtection="1">
      <alignment horizontal="left" vertical="center" wrapText="1"/>
    </xf>
    <xf numFmtId="0" fontId="2" fillId="8" borderId="10" xfId="0" applyFont="1" applyFill="1" applyBorder="1" applyAlignment="1" applyProtection="1">
      <alignment horizontal="left" vertical="center" wrapText="1"/>
    </xf>
    <xf numFmtId="0" fontId="2" fillId="8" borderId="11" xfId="0" applyFont="1" applyFill="1" applyBorder="1" applyAlignment="1" applyProtection="1">
      <alignment horizontal="left" vertical="center" wrapText="1"/>
    </xf>
    <xf numFmtId="0" fontId="2" fillId="8" borderId="7" xfId="0" applyFont="1" applyFill="1" applyBorder="1" applyAlignment="1" applyProtection="1">
      <alignment horizontal="left" vertical="center" wrapText="1"/>
    </xf>
    <xf numFmtId="0" fontId="2" fillId="8" borderId="8" xfId="0" applyFont="1" applyFill="1" applyBorder="1" applyAlignment="1" applyProtection="1">
      <alignment horizontal="left" vertical="center" wrapText="1"/>
    </xf>
    <xf numFmtId="2" fontId="1" fillId="8" borderId="9" xfId="0" applyNumberFormat="1" applyFont="1" applyFill="1" applyBorder="1" applyAlignment="1" applyProtection="1">
      <alignment horizontal="center" vertical="center"/>
    </xf>
    <xf numFmtId="2" fontId="1" fillId="8" borderId="4" xfId="0" applyNumberFormat="1" applyFont="1" applyFill="1" applyBorder="1" applyAlignment="1" applyProtection="1">
      <alignment horizontal="center" vertical="center"/>
    </xf>
    <xf numFmtId="2" fontId="1" fillId="8" borderId="10" xfId="0" applyNumberFormat="1" applyFont="1" applyFill="1" applyBorder="1" applyAlignment="1" applyProtection="1">
      <alignment horizontal="center" vertical="center"/>
    </xf>
    <xf numFmtId="2" fontId="1" fillId="8" borderId="11" xfId="0" applyNumberFormat="1" applyFont="1" applyFill="1" applyBorder="1" applyAlignment="1" applyProtection="1">
      <alignment horizontal="center" vertical="center"/>
    </xf>
    <xf numFmtId="2" fontId="1" fillId="8" borderId="7" xfId="0" applyNumberFormat="1" applyFont="1" applyFill="1" applyBorder="1" applyAlignment="1" applyProtection="1">
      <alignment horizontal="center" vertical="center"/>
    </xf>
    <xf numFmtId="2" fontId="1" fillId="8" borderId="8" xfId="0" applyNumberFormat="1" applyFont="1" applyFill="1" applyBorder="1" applyAlignment="1" applyProtection="1">
      <alignment horizontal="center" vertical="center"/>
    </xf>
    <xf numFmtId="1" fontId="2" fillId="8" borderId="2" xfId="0" applyNumberFormat="1" applyFont="1" applyFill="1" applyBorder="1" applyAlignment="1" applyProtection="1">
      <alignment horizontal="center" vertical="center"/>
    </xf>
    <xf numFmtId="1" fontId="2" fillId="8" borderId="5" xfId="0" applyNumberFormat="1" applyFont="1" applyFill="1" applyBorder="1" applyAlignment="1" applyProtection="1">
      <alignment horizontal="center" vertical="center"/>
    </xf>
    <xf numFmtId="1" fontId="2" fillId="8" borderId="6" xfId="0" applyNumberFormat="1" applyFont="1" applyFill="1" applyBorder="1" applyAlignment="1" applyProtection="1">
      <alignment horizontal="center" vertical="center"/>
    </xf>
  </cellXfs>
  <cellStyles count="3">
    <cellStyle name="Followed Hyperlink" xfId="2" builtinId="9" hidden="1"/>
    <cellStyle name="Hyperlink" xfId="1" builtinId="8" hidden="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47"/>
  <sheetViews>
    <sheetView tabSelected="1" view="pageBreakPreview" topLeftCell="A96" zoomScale="60" zoomScaleNormal="100" zoomScalePageLayoutView="90" workbookViewId="0">
      <selection activeCell="A120" sqref="A120:XFD123"/>
    </sheetView>
  </sheetViews>
  <sheetFormatPr defaultColWidth="8.85546875" defaultRowHeight="12.75" x14ac:dyDescent="0.2"/>
  <cols>
    <col min="1" max="1" width="9.28515625" style="1" customWidth="1"/>
    <col min="2" max="2" width="7.140625" style="1" customWidth="1"/>
    <col min="3" max="3" width="7.28515625" style="1" customWidth="1"/>
    <col min="4" max="5" width="4.7109375" style="1" customWidth="1"/>
    <col min="6" max="6" width="4.42578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42578125" style="1" customWidth="1"/>
    <col min="14" max="18" width="6" style="1" customWidth="1"/>
    <col min="19" max="19" width="6.140625" style="1" customWidth="1"/>
    <col min="20" max="20" width="9.28515625" style="1" customWidth="1"/>
    <col min="21" max="26" width="0" style="1" hidden="1" customWidth="1"/>
    <col min="27" max="27" width="10.28515625" style="1" hidden="1" customWidth="1"/>
    <col min="28" max="48" width="0" style="1" hidden="1" customWidth="1"/>
    <col min="49" max="16384" width="8.85546875" style="1"/>
  </cols>
  <sheetData>
    <row r="1" spans="1:26" ht="15.75" customHeight="1" x14ac:dyDescent="0.2">
      <c r="A1" s="116" t="s">
        <v>169</v>
      </c>
      <c r="B1" s="116"/>
      <c r="C1" s="116"/>
      <c r="D1" s="116"/>
      <c r="E1" s="116"/>
      <c r="F1" s="116"/>
      <c r="G1" s="116"/>
      <c r="H1" s="116"/>
      <c r="I1" s="116"/>
      <c r="J1" s="116"/>
      <c r="K1" s="116"/>
      <c r="M1" s="123" t="s">
        <v>18</v>
      </c>
      <c r="N1" s="123"/>
      <c r="O1" s="123"/>
      <c r="P1" s="123"/>
      <c r="Q1" s="123"/>
      <c r="R1" s="123"/>
      <c r="S1" s="123"/>
      <c r="T1" s="123"/>
    </row>
    <row r="2" spans="1:26" ht="6.75" customHeight="1" x14ac:dyDescent="0.2">
      <c r="A2" s="116"/>
      <c r="B2" s="116"/>
      <c r="C2" s="116"/>
      <c r="D2" s="116"/>
      <c r="E2" s="116"/>
      <c r="F2" s="116"/>
      <c r="G2" s="116"/>
      <c r="H2" s="116"/>
      <c r="I2" s="116"/>
      <c r="J2" s="116"/>
      <c r="K2" s="116"/>
    </row>
    <row r="3" spans="1:26" ht="45.75" customHeight="1" x14ac:dyDescent="0.2">
      <c r="A3" s="122" t="s">
        <v>0</v>
      </c>
      <c r="B3" s="122"/>
      <c r="C3" s="122"/>
      <c r="D3" s="122"/>
      <c r="E3" s="122"/>
      <c r="F3" s="122"/>
      <c r="G3" s="122"/>
      <c r="H3" s="122"/>
      <c r="I3" s="122"/>
      <c r="J3" s="122"/>
      <c r="K3" s="122"/>
      <c r="M3" s="127"/>
      <c r="N3" s="128"/>
      <c r="O3" s="108" t="s">
        <v>34</v>
      </c>
      <c r="P3" s="109"/>
      <c r="Q3" s="110"/>
      <c r="R3" s="108" t="s">
        <v>35</v>
      </c>
      <c r="S3" s="109"/>
      <c r="T3" s="110"/>
      <c r="U3" s="221" t="str">
        <f>IF(O4&gt;=12,"Corect","Trebuie alocate cel puțin 12 de ore pe săptămână")</f>
        <v>Corect</v>
      </c>
      <c r="V3" s="222"/>
      <c r="W3" s="222"/>
      <c r="X3" s="222"/>
      <c r="Y3" s="1">
        <f>58*14</f>
        <v>812</v>
      </c>
    </row>
    <row r="4" spans="1:26" ht="17.25" customHeight="1" x14ac:dyDescent="0.2">
      <c r="A4" s="124" t="s">
        <v>70</v>
      </c>
      <c r="B4" s="124"/>
      <c r="C4" s="124"/>
      <c r="D4" s="124"/>
      <c r="E4" s="124"/>
      <c r="F4" s="124"/>
      <c r="G4" s="124"/>
      <c r="H4" s="124"/>
      <c r="I4" s="124"/>
      <c r="J4" s="124"/>
      <c r="K4" s="124"/>
      <c r="L4" s="60"/>
      <c r="M4" s="120" t="s">
        <v>14</v>
      </c>
      <c r="N4" s="121"/>
      <c r="O4" s="117">
        <v>14</v>
      </c>
      <c r="P4" s="118"/>
      <c r="Q4" s="119"/>
      <c r="R4" s="117">
        <v>13</v>
      </c>
      <c r="S4" s="118"/>
      <c r="T4" s="119"/>
      <c r="U4" s="221" t="str">
        <f>IF(R4&gt;=12,"Corect","Trebuie alocate cel puțin 12 de ore pe săptămână")</f>
        <v>Corect</v>
      </c>
      <c r="V4" s="222"/>
      <c r="W4" s="222"/>
      <c r="X4" s="222"/>
    </row>
    <row r="5" spans="1:26" ht="16.5" customHeight="1" x14ac:dyDescent="0.2">
      <c r="A5" s="124"/>
      <c r="B5" s="124"/>
      <c r="C5" s="124"/>
      <c r="D5" s="124"/>
      <c r="E5" s="124"/>
      <c r="F5" s="124"/>
      <c r="G5" s="124"/>
      <c r="H5" s="124"/>
      <c r="I5" s="124"/>
      <c r="J5" s="124"/>
      <c r="K5" s="124"/>
      <c r="L5" s="60"/>
      <c r="M5" s="120" t="s">
        <v>15</v>
      </c>
      <c r="N5" s="121"/>
      <c r="O5" s="117">
        <v>16</v>
      </c>
      <c r="P5" s="118"/>
      <c r="Q5" s="119"/>
      <c r="R5" s="117">
        <v>14</v>
      </c>
      <c r="S5" s="118"/>
      <c r="T5" s="119"/>
      <c r="U5" s="221" t="str">
        <f>IF(R5&gt;=12,"Corect","Trebuie alocate cel puțin 12 de ore pe săptămână")</f>
        <v>Corect</v>
      </c>
      <c r="V5" s="222"/>
      <c r="W5" s="222"/>
      <c r="X5" s="222"/>
    </row>
    <row r="6" spans="1:26" ht="23.25" customHeight="1" x14ac:dyDescent="0.2">
      <c r="A6" s="103" t="s">
        <v>170</v>
      </c>
      <c r="B6" s="103"/>
      <c r="C6" s="103"/>
      <c r="D6" s="103"/>
      <c r="E6" s="103"/>
      <c r="F6" s="103"/>
      <c r="G6" s="103"/>
      <c r="H6" s="103"/>
      <c r="I6" s="103"/>
      <c r="J6" s="103"/>
      <c r="K6" s="103"/>
      <c r="L6" s="60"/>
      <c r="M6" s="60"/>
      <c r="N6" s="60"/>
      <c r="O6" s="60"/>
      <c r="P6" s="60"/>
      <c r="Q6" s="60"/>
      <c r="R6" s="60"/>
      <c r="S6" s="60"/>
      <c r="T6" s="60"/>
    </row>
    <row r="7" spans="1:26" ht="18.75" customHeight="1" x14ac:dyDescent="0.2">
      <c r="A7" s="104" t="s">
        <v>71</v>
      </c>
      <c r="B7" s="104"/>
      <c r="C7" s="104"/>
      <c r="D7" s="104"/>
      <c r="E7" s="104"/>
      <c r="F7" s="104"/>
      <c r="G7" s="104"/>
      <c r="H7" s="104"/>
      <c r="I7" s="104"/>
      <c r="J7" s="104"/>
      <c r="K7" s="104"/>
      <c r="L7" s="60"/>
      <c r="M7" s="103" t="s">
        <v>129</v>
      </c>
      <c r="N7" s="103"/>
      <c r="O7" s="103"/>
      <c r="P7" s="103"/>
      <c r="Q7" s="103"/>
      <c r="R7" s="103"/>
      <c r="S7" s="103"/>
      <c r="T7" s="103"/>
    </row>
    <row r="8" spans="1:26" ht="15" customHeight="1" x14ac:dyDescent="0.2">
      <c r="A8" s="104" t="s">
        <v>128</v>
      </c>
      <c r="B8" s="104"/>
      <c r="C8" s="104"/>
      <c r="D8" s="104"/>
      <c r="E8" s="104"/>
      <c r="F8" s="104"/>
      <c r="G8" s="104"/>
      <c r="H8" s="104"/>
      <c r="I8" s="104"/>
      <c r="J8" s="104"/>
      <c r="K8" s="104"/>
      <c r="L8" s="60"/>
      <c r="M8" s="103"/>
      <c r="N8" s="103"/>
      <c r="O8" s="103"/>
      <c r="P8" s="103"/>
      <c r="Q8" s="103"/>
      <c r="R8" s="103"/>
      <c r="S8" s="103"/>
      <c r="T8" s="103"/>
    </row>
    <row r="9" spans="1:26" ht="16.5" customHeight="1" x14ac:dyDescent="0.2">
      <c r="A9" s="104" t="s">
        <v>57</v>
      </c>
      <c r="B9" s="104"/>
      <c r="C9" s="104"/>
      <c r="D9" s="104"/>
      <c r="E9" s="104"/>
      <c r="F9" s="104"/>
      <c r="G9" s="104"/>
      <c r="H9" s="104"/>
      <c r="I9" s="104"/>
      <c r="J9" s="104"/>
      <c r="K9" s="104"/>
      <c r="L9" s="60"/>
      <c r="M9" s="103"/>
      <c r="N9" s="103"/>
      <c r="O9" s="103"/>
      <c r="P9" s="103"/>
      <c r="Q9" s="103"/>
      <c r="R9" s="103"/>
      <c r="S9" s="103"/>
      <c r="T9" s="103"/>
    </row>
    <row r="10" spans="1:26" x14ac:dyDescent="0.2">
      <c r="A10" s="104" t="s">
        <v>16</v>
      </c>
      <c r="B10" s="104"/>
      <c r="C10" s="104"/>
      <c r="D10" s="104"/>
      <c r="E10" s="104"/>
      <c r="F10" s="104"/>
      <c r="G10" s="104"/>
      <c r="H10" s="104"/>
      <c r="I10" s="104"/>
      <c r="J10" s="104"/>
      <c r="K10" s="104"/>
      <c r="L10" s="60"/>
      <c r="M10" s="103"/>
      <c r="N10" s="103"/>
      <c r="O10" s="103"/>
      <c r="P10" s="103"/>
      <c r="Q10" s="103"/>
      <c r="R10" s="103"/>
      <c r="S10" s="103"/>
      <c r="T10" s="103"/>
      <c r="U10" s="67" t="s">
        <v>64</v>
      </c>
      <c r="V10" s="68"/>
      <c r="W10" s="68"/>
      <c r="X10" s="69"/>
      <c r="Y10" s="69"/>
      <c r="Z10" s="69"/>
    </row>
    <row r="11" spans="1:26" ht="10.5" customHeight="1" x14ac:dyDescent="0.2">
      <c r="A11" s="104"/>
      <c r="B11" s="104"/>
      <c r="C11" s="104"/>
      <c r="D11" s="104"/>
      <c r="E11" s="104"/>
      <c r="F11" s="104"/>
      <c r="G11" s="104"/>
      <c r="H11" s="104"/>
      <c r="I11" s="104"/>
      <c r="J11" s="104"/>
      <c r="K11" s="104"/>
      <c r="L11" s="60"/>
      <c r="M11" s="61"/>
      <c r="N11" s="61"/>
      <c r="O11" s="61"/>
      <c r="P11" s="61"/>
      <c r="Q11" s="61"/>
      <c r="R11" s="61"/>
      <c r="S11" s="60"/>
      <c r="T11" s="60"/>
      <c r="U11" s="68"/>
      <c r="V11" s="68"/>
      <c r="W11" s="68"/>
      <c r="X11" s="69"/>
      <c r="Y11" s="69"/>
      <c r="Z11" s="69"/>
    </row>
    <row r="12" spans="1:26" x14ac:dyDescent="0.2">
      <c r="A12" s="112" t="s">
        <v>58</v>
      </c>
      <c r="B12" s="112"/>
      <c r="C12" s="112"/>
      <c r="D12" s="112"/>
      <c r="E12" s="112"/>
      <c r="F12" s="112"/>
      <c r="G12" s="112"/>
      <c r="H12" s="112"/>
      <c r="I12" s="112"/>
      <c r="J12" s="112"/>
      <c r="K12" s="112"/>
      <c r="L12" s="60"/>
      <c r="M12" s="114" t="s">
        <v>19</v>
      </c>
      <c r="N12" s="114"/>
      <c r="O12" s="114"/>
      <c r="P12" s="114"/>
      <c r="Q12" s="114"/>
      <c r="R12" s="114"/>
      <c r="S12" s="114"/>
      <c r="T12" s="114"/>
      <c r="U12" s="68"/>
      <c r="V12" s="68"/>
      <c r="W12" s="68"/>
      <c r="X12" s="69"/>
      <c r="Y12" s="69"/>
      <c r="Z12" s="69"/>
    </row>
    <row r="13" spans="1:26" ht="12.75" customHeight="1" x14ac:dyDescent="0.2">
      <c r="A13" s="112" t="s">
        <v>176</v>
      </c>
      <c r="B13" s="112"/>
      <c r="C13" s="112"/>
      <c r="D13" s="112"/>
      <c r="E13" s="112"/>
      <c r="F13" s="112"/>
      <c r="G13" s="112"/>
      <c r="H13" s="112"/>
      <c r="I13" s="112"/>
      <c r="J13" s="112"/>
      <c r="K13" s="112"/>
      <c r="L13" s="60"/>
      <c r="M13" s="115" t="s">
        <v>125</v>
      </c>
      <c r="N13" s="115"/>
      <c r="O13" s="115"/>
      <c r="P13" s="115"/>
      <c r="Q13" s="115"/>
      <c r="R13" s="115"/>
      <c r="S13" s="115"/>
      <c r="T13" s="115"/>
      <c r="U13" s="68"/>
      <c r="V13" s="68"/>
      <c r="W13" s="68"/>
      <c r="X13" s="69"/>
      <c r="Y13" s="69"/>
      <c r="Z13" s="69"/>
    </row>
    <row r="14" spans="1:26" ht="12.75" customHeight="1" x14ac:dyDescent="0.2">
      <c r="A14" s="104" t="s">
        <v>72</v>
      </c>
      <c r="B14" s="104"/>
      <c r="C14" s="104"/>
      <c r="D14" s="104"/>
      <c r="E14" s="104"/>
      <c r="F14" s="104"/>
      <c r="G14" s="104"/>
      <c r="H14" s="104"/>
      <c r="I14" s="104"/>
      <c r="J14" s="104"/>
      <c r="K14" s="104"/>
      <c r="L14" s="60"/>
      <c r="M14" s="115" t="s">
        <v>126</v>
      </c>
      <c r="N14" s="115"/>
      <c r="O14" s="115"/>
      <c r="P14" s="115"/>
      <c r="Q14" s="115"/>
      <c r="R14" s="115"/>
      <c r="S14" s="115"/>
      <c r="T14" s="115"/>
    </row>
    <row r="15" spans="1:26" ht="12.75" customHeight="1" x14ac:dyDescent="0.2">
      <c r="A15" s="104" t="s">
        <v>73</v>
      </c>
      <c r="B15" s="104"/>
      <c r="C15" s="104"/>
      <c r="D15" s="104"/>
      <c r="E15" s="104"/>
      <c r="F15" s="104"/>
      <c r="G15" s="104"/>
      <c r="H15" s="104"/>
      <c r="I15" s="104"/>
      <c r="J15" s="104"/>
      <c r="K15" s="104"/>
      <c r="L15" s="60"/>
      <c r="M15" s="115" t="s">
        <v>127</v>
      </c>
      <c r="N15" s="115"/>
      <c r="O15" s="115"/>
      <c r="P15" s="115"/>
      <c r="Q15" s="115"/>
      <c r="R15" s="115"/>
      <c r="S15" s="115"/>
      <c r="T15" s="115"/>
    </row>
    <row r="16" spans="1:26" ht="12.75" customHeight="1" x14ac:dyDescent="0.2">
      <c r="A16" s="104" t="s">
        <v>1</v>
      </c>
      <c r="B16" s="104"/>
      <c r="C16" s="104"/>
      <c r="D16" s="104"/>
      <c r="E16" s="104"/>
      <c r="F16" s="104"/>
      <c r="G16" s="104"/>
      <c r="H16" s="104"/>
      <c r="I16" s="104"/>
      <c r="J16" s="104"/>
      <c r="K16" s="104"/>
      <c r="L16" s="60"/>
      <c r="M16" s="130"/>
      <c r="N16" s="130"/>
      <c r="O16" s="130"/>
      <c r="P16" s="130"/>
      <c r="Q16" s="130"/>
      <c r="R16" s="130"/>
      <c r="S16" s="130"/>
      <c r="T16" s="130"/>
      <c r="U16" s="224" t="s">
        <v>62</v>
      </c>
      <c r="V16" s="224"/>
      <c r="W16" s="224"/>
      <c r="X16" s="224"/>
      <c r="Y16" s="224"/>
      <c r="Z16" s="224"/>
    </row>
    <row r="17" spans="1:27" ht="14.25" customHeight="1" x14ac:dyDescent="0.2">
      <c r="A17" s="129" t="s">
        <v>59</v>
      </c>
      <c r="B17" s="129"/>
      <c r="C17" s="129"/>
      <c r="D17" s="129"/>
      <c r="E17" s="129"/>
      <c r="F17" s="129"/>
      <c r="G17" s="129"/>
      <c r="H17" s="129"/>
      <c r="I17" s="129"/>
      <c r="J17" s="129"/>
      <c r="K17" s="129"/>
      <c r="M17" s="113"/>
      <c r="N17" s="113"/>
      <c r="O17" s="113"/>
      <c r="P17" s="113"/>
      <c r="Q17" s="113"/>
      <c r="R17" s="113"/>
      <c r="S17" s="113"/>
      <c r="T17" s="113"/>
      <c r="U17" s="224"/>
      <c r="V17" s="224"/>
      <c r="W17" s="224"/>
      <c r="X17" s="224"/>
      <c r="Y17" s="224"/>
      <c r="Z17" s="224"/>
      <c r="AA17" s="40"/>
    </row>
    <row r="18" spans="1:27" hidden="1" x14ac:dyDescent="0.2">
      <c r="A18" s="126"/>
      <c r="B18" s="126"/>
      <c r="C18" s="126"/>
      <c r="D18" s="126"/>
      <c r="E18" s="126"/>
      <c r="F18" s="126"/>
      <c r="G18" s="126"/>
      <c r="H18" s="126"/>
      <c r="I18" s="126"/>
      <c r="J18" s="126"/>
      <c r="K18" s="126"/>
      <c r="M18" s="113"/>
      <c r="N18" s="113"/>
      <c r="O18" s="113"/>
      <c r="P18" s="113"/>
      <c r="Q18" s="113"/>
      <c r="R18" s="113"/>
      <c r="S18" s="113"/>
      <c r="T18" s="113"/>
      <c r="U18" s="224"/>
      <c r="V18" s="224"/>
      <c r="W18" s="224"/>
      <c r="X18" s="224"/>
      <c r="Y18" s="224"/>
      <c r="Z18" s="224"/>
    </row>
    <row r="19" spans="1:27" ht="7.5" customHeight="1" x14ac:dyDescent="0.2">
      <c r="A19" s="106" t="s">
        <v>60</v>
      </c>
      <c r="B19" s="106"/>
      <c r="C19" s="106"/>
      <c r="D19" s="106"/>
      <c r="E19" s="106"/>
      <c r="F19" s="106"/>
      <c r="G19" s="106"/>
      <c r="H19" s="106"/>
      <c r="I19" s="106"/>
      <c r="J19" s="106"/>
      <c r="K19" s="106"/>
      <c r="M19" s="2"/>
      <c r="N19" s="2"/>
      <c r="O19" s="2"/>
      <c r="P19" s="2"/>
      <c r="Q19" s="2"/>
      <c r="R19" s="2"/>
    </row>
    <row r="20" spans="1:27" ht="15" customHeight="1" x14ac:dyDescent="0.2">
      <c r="A20" s="106"/>
      <c r="B20" s="106"/>
      <c r="C20" s="106"/>
      <c r="D20" s="106"/>
      <c r="E20" s="106"/>
      <c r="F20" s="106"/>
      <c r="G20" s="106"/>
      <c r="H20" s="106"/>
      <c r="I20" s="106"/>
      <c r="J20" s="106"/>
      <c r="K20" s="106"/>
      <c r="M20" s="107" t="s">
        <v>66</v>
      </c>
      <c r="N20" s="107"/>
      <c r="O20" s="107"/>
      <c r="P20" s="107"/>
      <c r="Q20" s="107"/>
      <c r="R20" s="107"/>
      <c r="S20" s="107"/>
      <c r="T20" s="107"/>
    </row>
    <row r="21" spans="1:27" ht="15" customHeight="1" x14ac:dyDescent="0.2">
      <c r="A21" s="106"/>
      <c r="B21" s="106"/>
      <c r="C21" s="106"/>
      <c r="D21" s="106"/>
      <c r="E21" s="106"/>
      <c r="F21" s="106"/>
      <c r="G21" s="106"/>
      <c r="H21" s="106"/>
      <c r="I21" s="106"/>
      <c r="J21" s="106"/>
      <c r="K21" s="106"/>
      <c r="M21" s="107"/>
      <c r="N21" s="107"/>
      <c r="O21" s="107"/>
      <c r="P21" s="107"/>
      <c r="Q21" s="107"/>
      <c r="R21" s="107"/>
      <c r="S21" s="107"/>
      <c r="T21" s="107"/>
      <c r="U21" s="70" t="s">
        <v>65</v>
      </c>
      <c r="V21" s="71"/>
      <c r="W21" s="71"/>
      <c r="X21" s="71"/>
      <c r="Y21" s="71"/>
      <c r="Z21" s="71"/>
      <c r="AA21" s="72"/>
    </row>
    <row r="22" spans="1:27" ht="20.25" customHeight="1" x14ac:dyDescent="0.2">
      <c r="A22" s="106"/>
      <c r="B22" s="106"/>
      <c r="C22" s="106"/>
      <c r="D22" s="106"/>
      <c r="E22" s="106"/>
      <c r="F22" s="106"/>
      <c r="G22" s="106"/>
      <c r="H22" s="106"/>
      <c r="I22" s="106"/>
      <c r="J22" s="106"/>
      <c r="K22" s="106"/>
      <c r="M22" s="107"/>
      <c r="N22" s="107"/>
      <c r="O22" s="107"/>
      <c r="P22" s="107"/>
      <c r="Q22" s="107"/>
      <c r="R22" s="107"/>
      <c r="S22" s="107"/>
      <c r="T22" s="107"/>
      <c r="U22" s="72"/>
      <c r="V22" s="72"/>
      <c r="W22" s="72"/>
      <c r="X22" s="72"/>
      <c r="Y22" s="72"/>
      <c r="Z22" s="72"/>
      <c r="AA22" s="72"/>
    </row>
    <row r="23" spans="1:27" ht="10.5" customHeight="1" x14ac:dyDescent="0.2">
      <c r="A23" s="2"/>
      <c r="B23" s="2"/>
      <c r="C23" s="2"/>
      <c r="D23" s="2"/>
      <c r="E23" s="2"/>
      <c r="F23" s="2"/>
      <c r="G23" s="2"/>
      <c r="H23" s="2"/>
      <c r="I23" s="2"/>
      <c r="J23" s="2"/>
      <c r="K23" s="2"/>
      <c r="M23" s="3"/>
      <c r="N23" s="3"/>
      <c r="O23" s="3"/>
      <c r="P23" s="3"/>
      <c r="Q23" s="3"/>
      <c r="R23" s="3"/>
      <c r="U23" s="72"/>
      <c r="V23" s="72"/>
      <c r="W23" s="72"/>
      <c r="X23" s="72"/>
      <c r="Y23" s="72"/>
      <c r="Z23" s="72"/>
      <c r="AA23" s="72"/>
    </row>
    <row r="24" spans="1:27" x14ac:dyDescent="0.2">
      <c r="A24" s="111" t="s">
        <v>130</v>
      </c>
      <c r="B24" s="111"/>
      <c r="C24" s="111"/>
      <c r="D24" s="111"/>
      <c r="E24" s="111"/>
      <c r="F24" s="111"/>
      <c r="G24" s="111"/>
      <c r="M24" s="105" t="s">
        <v>124</v>
      </c>
      <c r="N24" s="105"/>
      <c r="O24" s="105"/>
      <c r="P24" s="105"/>
      <c r="Q24" s="105"/>
      <c r="R24" s="105"/>
      <c r="S24" s="105"/>
      <c r="T24" s="105"/>
      <c r="U24" s="72"/>
      <c r="V24" s="72"/>
      <c r="W24" s="72"/>
      <c r="X24" s="72"/>
      <c r="Y24" s="72"/>
      <c r="Z24" s="72"/>
      <c r="AA24" s="72"/>
    </row>
    <row r="25" spans="1:27" ht="26.25" customHeight="1" x14ac:dyDescent="0.2">
      <c r="A25" s="4"/>
      <c r="B25" s="108" t="s">
        <v>2</v>
      </c>
      <c r="C25" s="110"/>
      <c r="D25" s="108" t="s">
        <v>3</v>
      </c>
      <c r="E25" s="109"/>
      <c r="F25" s="110"/>
      <c r="G25" s="102" t="s">
        <v>17</v>
      </c>
      <c r="H25" s="102" t="s">
        <v>10</v>
      </c>
      <c r="I25" s="108" t="s">
        <v>4</v>
      </c>
      <c r="J25" s="109"/>
      <c r="K25" s="110"/>
      <c r="M25" s="105"/>
      <c r="N25" s="105"/>
      <c r="O25" s="105"/>
      <c r="P25" s="105"/>
      <c r="Q25" s="105"/>
      <c r="R25" s="105"/>
      <c r="S25" s="105"/>
      <c r="T25" s="105"/>
    </row>
    <row r="26" spans="1:27" ht="14.25" customHeight="1" x14ac:dyDescent="0.2">
      <c r="A26" s="4"/>
      <c r="B26" s="5" t="s">
        <v>5</v>
      </c>
      <c r="C26" s="5" t="s">
        <v>6</v>
      </c>
      <c r="D26" s="5" t="s">
        <v>7</v>
      </c>
      <c r="E26" s="5" t="s">
        <v>8</v>
      </c>
      <c r="F26" s="5" t="s">
        <v>9</v>
      </c>
      <c r="G26" s="89"/>
      <c r="H26" s="89"/>
      <c r="I26" s="5" t="s">
        <v>11</v>
      </c>
      <c r="J26" s="5" t="s">
        <v>12</v>
      </c>
      <c r="K26" s="5" t="s">
        <v>13</v>
      </c>
      <c r="M26" s="105"/>
      <c r="N26" s="105"/>
      <c r="O26" s="105"/>
      <c r="P26" s="105"/>
      <c r="Q26" s="105"/>
      <c r="R26" s="105"/>
      <c r="S26" s="105"/>
      <c r="T26" s="105"/>
    </row>
    <row r="27" spans="1:27" ht="17.25" customHeight="1" x14ac:dyDescent="0.2">
      <c r="A27" s="6" t="s">
        <v>14</v>
      </c>
      <c r="B27" s="7">
        <v>14</v>
      </c>
      <c r="C27" s="7">
        <v>14</v>
      </c>
      <c r="D27" s="20">
        <v>3</v>
      </c>
      <c r="E27" s="20">
        <v>3</v>
      </c>
      <c r="F27" s="20">
        <v>2</v>
      </c>
      <c r="G27" s="20"/>
      <c r="H27" s="39"/>
      <c r="I27" s="20">
        <v>3</v>
      </c>
      <c r="J27" s="20">
        <v>1</v>
      </c>
      <c r="K27" s="20">
        <v>12</v>
      </c>
      <c r="M27" s="105"/>
      <c r="N27" s="105"/>
      <c r="O27" s="105"/>
      <c r="P27" s="105"/>
      <c r="Q27" s="105"/>
      <c r="R27" s="105"/>
      <c r="S27" s="105"/>
      <c r="T27" s="105"/>
      <c r="U27" s="223" t="str">
        <f t="shared" ref="U27" si="0">IF(SUM(B27:K27)=52,"Corect","Suma trebuie să fie 52")</f>
        <v>Corect</v>
      </c>
      <c r="V27" s="223"/>
    </row>
    <row r="28" spans="1:27" ht="15" customHeight="1" x14ac:dyDescent="0.2">
      <c r="A28" s="6" t="s">
        <v>15</v>
      </c>
      <c r="B28" s="7">
        <v>14</v>
      </c>
      <c r="C28" s="7">
        <v>14</v>
      </c>
      <c r="D28" s="20">
        <v>3</v>
      </c>
      <c r="E28" s="20">
        <v>3</v>
      </c>
      <c r="F28" s="20">
        <v>2</v>
      </c>
      <c r="G28" s="20"/>
      <c r="H28" s="20"/>
      <c r="I28" s="20">
        <v>3</v>
      </c>
      <c r="J28" s="20">
        <v>1</v>
      </c>
      <c r="K28" s="20">
        <v>12</v>
      </c>
      <c r="M28" s="105"/>
      <c r="N28" s="105"/>
      <c r="O28" s="105"/>
      <c r="P28" s="105"/>
      <c r="Q28" s="105"/>
      <c r="R28" s="105"/>
      <c r="S28" s="105"/>
      <c r="T28" s="105"/>
      <c r="U28" s="223" t="str">
        <f t="shared" ref="U28" si="1">IF(SUM(B28:K28)=52,"Corect","Suma trebuie să fie 52")</f>
        <v>Corect</v>
      </c>
      <c r="V28" s="223"/>
    </row>
    <row r="29" spans="1:27" ht="15.75" hidden="1" customHeight="1" x14ac:dyDescent="0.2">
      <c r="A29" s="32"/>
      <c r="B29" s="30"/>
      <c r="C29" s="30"/>
      <c r="D29" s="30"/>
      <c r="E29" s="30"/>
      <c r="F29" s="30"/>
      <c r="G29" s="30"/>
      <c r="H29" s="30"/>
      <c r="I29" s="30"/>
      <c r="J29" s="30"/>
      <c r="K29" s="33"/>
      <c r="M29" s="105"/>
      <c r="N29" s="105"/>
      <c r="O29" s="105"/>
      <c r="P29" s="105"/>
      <c r="Q29" s="105"/>
      <c r="R29" s="105"/>
      <c r="S29" s="105"/>
      <c r="T29" s="105"/>
    </row>
    <row r="30" spans="1:27" ht="21" hidden="1" customHeight="1" x14ac:dyDescent="0.2">
      <c r="A30" s="31"/>
      <c r="B30" s="31"/>
      <c r="C30" s="31"/>
      <c r="D30" s="31"/>
      <c r="E30" s="31"/>
      <c r="F30" s="31"/>
      <c r="G30" s="31"/>
      <c r="M30" s="105"/>
      <c r="N30" s="105"/>
      <c r="O30" s="105"/>
      <c r="P30" s="105"/>
      <c r="Q30" s="105"/>
      <c r="R30" s="105"/>
      <c r="S30" s="105"/>
      <c r="T30" s="105"/>
    </row>
    <row r="31" spans="1:27" ht="15" hidden="1" customHeight="1" x14ac:dyDescent="0.2">
      <c r="B31" s="2"/>
      <c r="C31" s="2"/>
      <c r="D31" s="2"/>
      <c r="E31" s="2"/>
      <c r="F31" s="2"/>
      <c r="G31" s="2"/>
      <c r="M31" s="8"/>
      <c r="N31" s="8"/>
      <c r="O31" s="8"/>
      <c r="P31" s="8"/>
      <c r="Q31" s="8"/>
      <c r="R31" s="8"/>
      <c r="S31" s="8"/>
    </row>
    <row r="32" spans="1:27" hidden="1" x14ac:dyDescent="0.2">
      <c r="B32" s="8"/>
      <c r="C32" s="8"/>
      <c r="D32" s="8"/>
      <c r="E32" s="8"/>
      <c r="F32" s="8"/>
      <c r="G32" s="8"/>
      <c r="M32" s="8"/>
      <c r="N32" s="8"/>
      <c r="O32" s="8"/>
      <c r="P32" s="8"/>
      <c r="Q32" s="8"/>
      <c r="R32" s="8"/>
      <c r="S32" s="8"/>
    </row>
    <row r="33" spans="1:23" hidden="1" x14ac:dyDescent="0.2"/>
    <row r="34" spans="1:23" ht="16.5" customHeight="1" x14ac:dyDescent="0.2">
      <c r="A34" s="125" t="s">
        <v>20</v>
      </c>
      <c r="B34" s="87"/>
      <c r="C34" s="87"/>
      <c r="D34" s="87"/>
      <c r="E34" s="87"/>
      <c r="F34" s="87"/>
      <c r="G34" s="87"/>
      <c r="H34" s="87"/>
      <c r="I34" s="87"/>
      <c r="J34" s="87"/>
      <c r="K34" s="87"/>
      <c r="L34" s="87"/>
      <c r="M34" s="87"/>
      <c r="N34" s="87"/>
      <c r="O34" s="87"/>
      <c r="P34" s="87"/>
      <c r="Q34" s="87"/>
      <c r="R34" s="87"/>
      <c r="S34" s="87"/>
      <c r="T34" s="87"/>
    </row>
    <row r="35" spans="1:23" ht="8.25" hidden="1" customHeight="1" x14ac:dyDescent="0.2">
      <c r="N35" s="9"/>
      <c r="O35" s="10" t="s">
        <v>36</v>
      </c>
      <c r="P35" s="10" t="s">
        <v>37</v>
      </c>
      <c r="Q35" s="10" t="s">
        <v>38</v>
      </c>
      <c r="R35" s="10" t="s">
        <v>67</v>
      </c>
      <c r="S35" s="10" t="s">
        <v>68</v>
      </c>
      <c r="T35" s="10"/>
    </row>
    <row r="36" spans="1:23" ht="17.25" customHeight="1" x14ac:dyDescent="0.2">
      <c r="A36" s="101" t="s">
        <v>41</v>
      </c>
      <c r="B36" s="101"/>
      <c r="C36" s="101"/>
      <c r="D36" s="101"/>
      <c r="E36" s="101"/>
      <c r="F36" s="101"/>
      <c r="G36" s="101"/>
      <c r="H36" s="101"/>
      <c r="I36" s="101"/>
      <c r="J36" s="101"/>
      <c r="K36" s="101"/>
      <c r="L36" s="101"/>
      <c r="M36" s="101"/>
      <c r="N36" s="101"/>
      <c r="O36" s="101"/>
      <c r="P36" s="101"/>
      <c r="Q36" s="101"/>
      <c r="R36" s="101"/>
      <c r="S36" s="101"/>
      <c r="T36" s="101"/>
    </row>
    <row r="37" spans="1:23" ht="25.5" customHeight="1" x14ac:dyDescent="0.2">
      <c r="A37" s="79" t="s">
        <v>26</v>
      </c>
      <c r="B37" s="90" t="s">
        <v>25</v>
      </c>
      <c r="C37" s="91"/>
      <c r="D37" s="91"/>
      <c r="E37" s="91"/>
      <c r="F37" s="91"/>
      <c r="G37" s="91"/>
      <c r="H37" s="91"/>
      <c r="I37" s="92"/>
      <c r="J37" s="102" t="s">
        <v>39</v>
      </c>
      <c r="K37" s="96" t="s">
        <v>23</v>
      </c>
      <c r="L37" s="99"/>
      <c r="M37" s="100"/>
      <c r="N37" s="96" t="s">
        <v>40</v>
      </c>
      <c r="O37" s="97"/>
      <c r="P37" s="98"/>
      <c r="Q37" s="96" t="s">
        <v>22</v>
      </c>
      <c r="R37" s="99"/>
      <c r="S37" s="100"/>
      <c r="T37" s="88" t="s">
        <v>21</v>
      </c>
    </row>
    <row r="38" spans="1:23" ht="13.5" customHeight="1" x14ac:dyDescent="0.2">
      <c r="A38" s="80"/>
      <c r="B38" s="93"/>
      <c r="C38" s="94"/>
      <c r="D38" s="94"/>
      <c r="E38" s="94"/>
      <c r="F38" s="94"/>
      <c r="G38" s="94"/>
      <c r="H38" s="94"/>
      <c r="I38" s="95"/>
      <c r="J38" s="89"/>
      <c r="K38" s="5" t="s">
        <v>27</v>
      </c>
      <c r="L38" s="5" t="s">
        <v>28</v>
      </c>
      <c r="M38" s="5" t="s">
        <v>29</v>
      </c>
      <c r="N38" s="5" t="s">
        <v>33</v>
      </c>
      <c r="O38" s="5" t="s">
        <v>7</v>
      </c>
      <c r="P38" s="5" t="s">
        <v>30</v>
      </c>
      <c r="Q38" s="5" t="s">
        <v>31</v>
      </c>
      <c r="R38" s="5" t="s">
        <v>27</v>
      </c>
      <c r="S38" s="5" t="s">
        <v>32</v>
      </c>
      <c r="T38" s="89"/>
    </row>
    <row r="39" spans="1:23" ht="28.5" customHeight="1" x14ac:dyDescent="0.2">
      <c r="A39" s="38" t="s">
        <v>74</v>
      </c>
      <c r="B39" s="84" t="s">
        <v>75</v>
      </c>
      <c r="C39" s="85"/>
      <c r="D39" s="85"/>
      <c r="E39" s="85"/>
      <c r="F39" s="85"/>
      <c r="G39" s="85"/>
      <c r="H39" s="85"/>
      <c r="I39" s="86"/>
      <c r="J39" s="11">
        <v>8</v>
      </c>
      <c r="K39" s="11">
        <v>2</v>
      </c>
      <c r="L39" s="11">
        <v>2</v>
      </c>
      <c r="M39" s="11">
        <v>0</v>
      </c>
      <c r="N39" s="14">
        <f>K39+L39+M39</f>
        <v>4</v>
      </c>
      <c r="O39" s="15">
        <f>P39-N39</f>
        <v>10</v>
      </c>
      <c r="P39" s="15">
        <f>ROUND(PRODUCT(J39,25)/14,0)</f>
        <v>14</v>
      </c>
      <c r="Q39" s="19" t="s">
        <v>31</v>
      </c>
      <c r="R39" s="11"/>
      <c r="S39" s="20"/>
      <c r="T39" s="11" t="s">
        <v>68</v>
      </c>
    </row>
    <row r="40" spans="1:23" ht="27" customHeight="1" x14ac:dyDescent="0.2">
      <c r="A40" s="26" t="s">
        <v>76</v>
      </c>
      <c r="B40" s="84" t="s">
        <v>78</v>
      </c>
      <c r="C40" s="85"/>
      <c r="D40" s="85"/>
      <c r="E40" s="85"/>
      <c r="F40" s="85"/>
      <c r="G40" s="85"/>
      <c r="H40" s="85"/>
      <c r="I40" s="86"/>
      <c r="J40" s="11">
        <v>8</v>
      </c>
      <c r="K40" s="11">
        <v>2</v>
      </c>
      <c r="L40" s="11">
        <v>2</v>
      </c>
      <c r="M40" s="11">
        <v>1</v>
      </c>
      <c r="N40" s="14">
        <f t="shared" ref="N40:N42" si="2">K40+L40+M40</f>
        <v>5</v>
      </c>
      <c r="O40" s="15">
        <f t="shared" ref="O40:O42" si="3">P40-N40</f>
        <v>9</v>
      </c>
      <c r="P40" s="15">
        <f t="shared" ref="P40:P42" si="4">ROUND(PRODUCT(J40,25)/14,0)</f>
        <v>14</v>
      </c>
      <c r="Q40" s="19" t="s">
        <v>31</v>
      </c>
      <c r="R40" s="11"/>
      <c r="S40" s="20"/>
      <c r="T40" s="11" t="s">
        <v>68</v>
      </c>
    </row>
    <row r="41" spans="1:23" ht="24" customHeight="1" x14ac:dyDescent="0.2">
      <c r="A41" s="26" t="s">
        <v>77</v>
      </c>
      <c r="B41" s="84" t="s">
        <v>79</v>
      </c>
      <c r="C41" s="85"/>
      <c r="D41" s="85"/>
      <c r="E41" s="85"/>
      <c r="F41" s="85"/>
      <c r="G41" s="85"/>
      <c r="H41" s="85"/>
      <c r="I41" s="86"/>
      <c r="J41" s="11">
        <v>7</v>
      </c>
      <c r="K41" s="11">
        <v>1</v>
      </c>
      <c r="L41" s="11">
        <v>1</v>
      </c>
      <c r="M41" s="11">
        <v>0</v>
      </c>
      <c r="N41" s="14">
        <f t="shared" si="2"/>
        <v>2</v>
      </c>
      <c r="O41" s="15">
        <f t="shared" si="3"/>
        <v>11</v>
      </c>
      <c r="P41" s="15">
        <f t="shared" si="4"/>
        <v>13</v>
      </c>
      <c r="Q41" s="19" t="s">
        <v>31</v>
      </c>
      <c r="R41" s="11"/>
      <c r="S41" s="20"/>
      <c r="T41" s="11" t="s">
        <v>68</v>
      </c>
    </row>
    <row r="42" spans="1:23" ht="24" customHeight="1" x14ac:dyDescent="0.2">
      <c r="A42" s="26" t="s">
        <v>84</v>
      </c>
      <c r="B42" s="84" t="s">
        <v>80</v>
      </c>
      <c r="C42" s="85"/>
      <c r="D42" s="85"/>
      <c r="E42" s="85"/>
      <c r="F42" s="85"/>
      <c r="G42" s="85"/>
      <c r="H42" s="85"/>
      <c r="I42" s="86"/>
      <c r="J42" s="11">
        <v>7</v>
      </c>
      <c r="K42" s="11">
        <v>1</v>
      </c>
      <c r="L42" s="11">
        <v>2</v>
      </c>
      <c r="M42" s="11">
        <v>0</v>
      </c>
      <c r="N42" s="14">
        <f t="shared" si="2"/>
        <v>3</v>
      </c>
      <c r="O42" s="15">
        <f t="shared" si="3"/>
        <v>10</v>
      </c>
      <c r="P42" s="15">
        <f t="shared" si="4"/>
        <v>13</v>
      </c>
      <c r="Q42" s="19"/>
      <c r="R42" s="11" t="s">
        <v>27</v>
      </c>
      <c r="S42" s="20"/>
      <c r="T42" s="11" t="s">
        <v>67</v>
      </c>
    </row>
    <row r="43" spans="1:23" x14ac:dyDescent="0.2">
      <c r="A43" s="17" t="s">
        <v>24</v>
      </c>
      <c r="B43" s="81"/>
      <c r="C43" s="82"/>
      <c r="D43" s="82"/>
      <c r="E43" s="82"/>
      <c r="F43" s="82"/>
      <c r="G43" s="82"/>
      <c r="H43" s="82"/>
      <c r="I43" s="83"/>
      <c r="J43" s="17">
        <f>SUM(J39:J42)</f>
        <v>30</v>
      </c>
      <c r="K43" s="17">
        <f t="shared" ref="K43:P43" si="5">SUM(K39:K42)</f>
        <v>6</v>
      </c>
      <c r="L43" s="17">
        <f t="shared" si="5"/>
        <v>7</v>
      </c>
      <c r="M43" s="17">
        <f t="shared" si="5"/>
        <v>1</v>
      </c>
      <c r="N43" s="17">
        <f t="shared" si="5"/>
        <v>14</v>
      </c>
      <c r="O43" s="18">
        <f>SUM(O39:O42)</f>
        <v>40</v>
      </c>
      <c r="P43" s="17">
        <f t="shared" si="5"/>
        <v>54</v>
      </c>
      <c r="Q43" s="17">
        <f>COUNTIF(Q39:Q42,"E")</f>
        <v>3</v>
      </c>
      <c r="R43" s="17">
        <f>COUNTIF(R39:R42,"C")</f>
        <v>1</v>
      </c>
      <c r="S43" s="17">
        <f>COUNTIF(S39:S42,"VP")</f>
        <v>0</v>
      </c>
      <c r="T43" s="45">
        <f>COUNTA(T39:T42)</f>
        <v>4</v>
      </c>
      <c r="U43" s="217" t="str">
        <f>IF(Q43&gt;=SUM(R43:S43),"Corect","E trebuie să fie cel puțin egal cu C+VP")</f>
        <v>Corect</v>
      </c>
      <c r="V43" s="218"/>
      <c r="W43" s="218"/>
    </row>
    <row r="44" spans="1:23" ht="19.5" hidden="1" customHeight="1" x14ac:dyDescent="0.2"/>
    <row r="45" spans="1:23" ht="16.5" customHeight="1" x14ac:dyDescent="0.2">
      <c r="A45" s="101" t="s">
        <v>42</v>
      </c>
      <c r="B45" s="101"/>
      <c r="C45" s="101"/>
      <c r="D45" s="101"/>
      <c r="E45" s="101"/>
      <c r="F45" s="101"/>
      <c r="G45" s="101"/>
      <c r="H45" s="101"/>
      <c r="I45" s="101"/>
      <c r="J45" s="101"/>
      <c r="K45" s="101"/>
      <c r="L45" s="101"/>
      <c r="M45" s="101"/>
      <c r="N45" s="101"/>
      <c r="O45" s="101"/>
      <c r="P45" s="101"/>
      <c r="Q45" s="101"/>
      <c r="R45" s="101"/>
      <c r="S45" s="101"/>
      <c r="T45" s="101"/>
    </row>
    <row r="46" spans="1:23" ht="26.25" customHeight="1" x14ac:dyDescent="0.2">
      <c r="A46" s="79" t="s">
        <v>26</v>
      </c>
      <c r="B46" s="90" t="s">
        <v>25</v>
      </c>
      <c r="C46" s="91"/>
      <c r="D46" s="91"/>
      <c r="E46" s="91"/>
      <c r="F46" s="91"/>
      <c r="G46" s="91"/>
      <c r="H46" s="91"/>
      <c r="I46" s="92"/>
      <c r="J46" s="102" t="s">
        <v>39</v>
      </c>
      <c r="K46" s="96" t="s">
        <v>23</v>
      </c>
      <c r="L46" s="99"/>
      <c r="M46" s="100"/>
      <c r="N46" s="96" t="s">
        <v>40</v>
      </c>
      <c r="O46" s="97"/>
      <c r="P46" s="98"/>
      <c r="Q46" s="96" t="s">
        <v>22</v>
      </c>
      <c r="R46" s="99"/>
      <c r="S46" s="100"/>
      <c r="T46" s="88" t="s">
        <v>21</v>
      </c>
    </row>
    <row r="47" spans="1:23" ht="12.75" customHeight="1" x14ac:dyDescent="0.2">
      <c r="A47" s="80"/>
      <c r="B47" s="93"/>
      <c r="C47" s="94"/>
      <c r="D47" s="94"/>
      <c r="E47" s="94"/>
      <c r="F47" s="94"/>
      <c r="G47" s="94"/>
      <c r="H47" s="94"/>
      <c r="I47" s="95"/>
      <c r="J47" s="89"/>
      <c r="K47" s="5" t="s">
        <v>27</v>
      </c>
      <c r="L47" s="5" t="s">
        <v>28</v>
      </c>
      <c r="M47" s="5" t="s">
        <v>29</v>
      </c>
      <c r="N47" s="5" t="s">
        <v>33</v>
      </c>
      <c r="O47" s="5" t="s">
        <v>7</v>
      </c>
      <c r="P47" s="5" t="s">
        <v>30</v>
      </c>
      <c r="Q47" s="5" t="s">
        <v>31</v>
      </c>
      <c r="R47" s="5" t="s">
        <v>27</v>
      </c>
      <c r="S47" s="5" t="s">
        <v>32</v>
      </c>
      <c r="T47" s="89"/>
    </row>
    <row r="48" spans="1:23" ht="18" customHeight="1" x14ac:dyDescent="0.2">
      <c r="A48" s="38" t="s">
        <v>137</v>
      </c>
      <c r="B48" s="76" t="s">
        <v>136</v>
      </c>
      <c r="C48" s="77"/>
      <c r="D48" s="77"/>
      <c r="E48" s="77"/>
      <c r="F48" s="77"/>
      <c r="G48" s="77"/>
      <c r="H48" s="77"/>
      <c r="I48" s="78"/>
      <c r="J48" s="11">
        <v>8</v>
      </c>
      <c r="K48" s="11">
        <v>2</v>
      </c>
      <c r="L48" s="11">
        <v>2</v>
      </c>
      <c r="M48" s="11">
        <v>0</v>
      </c>
      <c r="N48" s="14">
        <f>K48+L48+M48</f>
        <v>4</v>
      </c>
      <c r="O48" s="15">
        <f>P48-N48</f>
        <v>10</v>
      </c>
      <c r="P48" s="15">
        <f>ROUND(PRODUCT(J48,25)/14,0)</f>
        <v>14</v>
      </c>
      <c r="Q48" s="19" t="s">
        <v>31</v>
      </c>
      <c r="R48" s="11"/>
      <c r="S48" s="20"/>
      <c r="T48" s="11" t="s">
        <v>68</v>
      </c>
    </row>
    <row r="49" spans="1:23" ht="17.25" customHeight="1" x14ac:dyDescent="0.2">
      <c r="A49" s="26" t="s">
        <v>81</v>
      </c>
      <c r="B49" s="76" t="s">
        <v>85</v>
      </c>
      <c r="C49" s="77"/>
      <c r="D49" s="77"/>
      <c r="E49" s="77"/>
      <c r="F49" s="77"/>
      <c r="G49" s="77"/>
      <c r="H49" s="77"/>
      <c r="I49" s="78"/>
      <c r="J49" s="11">
        <v>8</v>
      </c>
      <c r="K49" s="11">
        <v>2</v>
      </c>
      <c r="L49" s="11">
        <v>2</v>
      </c>
      <c r="M49" s="11">
        <v>0</v>
      </c>
      <c r="N49" s="14">
        <f t="shared" ref="N49:N51" si="6">K49+L49+M49</f>
        <v>4</v>
      </c>
      <c r="O49" s="15">
        <f t="shared" ref="O49:O51" si="7">P49-N49</f>
        <v>10</v>
      </c>
      <c r="P49" s="15">
        <f t="shared" ref="P49:P51" si="8">ROUND(PRODUCT(J49,25)/14,0)</f>
        <v>14</v>
      </c>
      <c r="Q49" s="19" t="s">
        <v>31</v>
      </c>
      <c r="R49" s="11"/>
      <c r="S49" s="20"/>
      <c r="T49" s="11" t="s">
        <v>68</v>
      </c>
    </row>
    <row r="50" spans="1:23" ht="18" customHeight="1" x14ac:dyDescent="0.2">
      <c r="A50" s="26" t="s">
        <v>82</v>
      </c>
      <c r="B50" s="76" t="s">
        <v>86</v>
      </c>
      <c r="C50" s="77"/>
      <c r="D50" s="77"/>
      <c r="E50" s="77"/>
      <c r="F50" s="77"/>
      <c r="G50" s="77"/>
      <c r="H50" s="77"/>
      <c r="I50" s="78"/>
      <c r="J50" s="11">
        <v>7</v>
      </c>
      <c r="K50" s="11">
        <v>1</v>
      </c>
      <c r="L50" s="11">
        <v>1</v>
      </c>
      <c r="M50" s="11">
        <v>0</v>
      </c>
      <c r="N50" s="14">
        <f t="shared" si="6"/>
        <v>2</v>
      </c>
      <c r="O50" s="15">
        <f t="shared" si="7"/>
        <v>11</v>
      </c>
      <c r="P50" s="15">
        <f t="shared" si="8"/>
        <v>13</v>
      </c>
      <c r="Q50" s="19" t="s">
        <v>31</v>
      </c>
      <c r="R50" s="11"/>
      <c r="S50" s="20"/>
      <c r="T50" s="11" t="s">
        <v>68</v>
      </c>
    </row>
    <row r="51" spans="1:23" ht="23.25" customHeight="1" x14ac:dyDescent="0.2">
      <c r="A51" s="26" t="s">
        <v>83</v>
      </c>
      <c r="B51" s="84" t="s">
        <v>87</v>
      </c>
      <c r="C51" s="85"/>
      <c r="D51" s="85"/>
      <c r="E51" s="85"/>
      <c r="F51" s="85"/>
      <c r="G51" s="85"/>
      <c r="H51" s="85"/>
      <c r="I51" s="86"/>
      <c r="J51" s="11">
        <v>7</v>
      </c>
      <c r="K51" s="11">
        <v>1</v>
      </c>
      <c r="L51" s="11">
        <v>2</v>
      </c>
      <c r="M51" s="11">
        <v>0</v>
      </c>
      <c r="N51" s="14">
        <f t="shared" si="6"/>
        <v>3</v>
      </c>
      <c r="O51" s="15">
        <f t="shared" si="7"/>
        <v>10</v>
      </c>
      <c r="P51" s="15">
        <f t="shared" si="8"/>
        <v>13</v>
      </c>
      <c r="Q51" s="19"/>
      <c r="R51" s="11" t="s">
        <v>27</v>
      </c>
      <c r="S51" s="20"/>
      <c r="T51" s="11" t="s">
        <v>67</v>
      </c>
    </row>
    <row r="52" spans="1:23" x14ac:dyDescent="0.2">
      <c r="A52" s="17" t="s">
        <v>24</v>
      </c>
      <c r="B52" s="81"/>
      <c r="C52" s="82"/>
      <c r="D52" s="82"/>
      <c r="E52" s="82"/>
      <c r="F52" s="82"/>
      <c r="G52" s="82"/>
      <c r="H52" s="82"/>
      <c r="I52" s="83"/>
      <c r="J52" s="17">
        <f t="shared" ref="J52:P52" si="9">SUM(J48:J51)</f>
        <v>30</v>
      </c>
      <c r="K52" s="17">
        <f t="shared" si="9"/>
        <v>6</v>
      </c>
      <c r="L52" s="17">
        <f t="shared" si="9"/>
        <v>7</v>
      </c>
      <c r="M52" s="17">
        <f t="shared" si="9"/>
        <v>0</v>
      </c>
      <c r="N52" s="17">
        <f t="shared" si="9"/>
        <v>13</v>
      </c>
      <c r="O52" s="17">
        <f t="shared" si="9"/>
        <v>41</v>
      </c>
      <c r="P52" s="17">
        <f t="shared" si="9"/>
        <v>54</v>
      </c>
      <c r="Q52" s="17">
        <f>COUNTIF(Q48:Q51,"E")</f>
        <v>3</v>
      </c>
      <c r="R52" s="17">
        <f>COUNTIF(R48:R51,"C")</f>
        <v>1</v>
      </c>
      <c r="S52" s="17">
        <f>COUNTIF(S48:S51,"VP")</f>
        <v>0</v>
      </c>
      <c r="T52" s="45">
        <f>COUNTA(T48:T51)</f>
        <v>4</v>
      </c>
      <c r="U52" s="217" t="str">
        <f>IF(Q52&gt;=SUM(R52:S52),"Corect","E trebuie să fie cel puțin egal cu C+VP")</f>
        <v>Corect</v>
      </c>
      <c r="V52" s="218"/>
      <c r="W52" s="218"/>
    </row>
    <row r="53" spans="1:23" ht="11.25" hidden="1" customHeight="1" x14ac:dyDescent="0.2"/>
    <row r="54" spans="1:23" hidden="1" x14ac:dyDescent="0.2">
      <c r="B54" s="8"/>
      <c r="C54" s="8"/>
      <c r="D54" s="8"/>
      <c r="E54" s="8"/>
      <c r="F54" s="8"/>
      <c r="G54" s="8"/>
      <c r="M54" s="8"/>
      <c r="N54" s="8"/>
      <c r="O54" s="8"/>
      <c r="P54" s="8"/>
      <c r="Q54" s="8"/>
      <c r="R54" s="8"/>
      <c r="S54" s="8"/>
    </row>
    <row r="55" spans="1:23" hidden="1" x14ac:dyDescent="0.2"/>
    <row r="56" spans="1:23" ht="12" customHeight="1" x14ac:dyDescent="0.2">
      <c r="A56" s="101" t="s">
        <v>43</v>
      </c>
      <c r="B56" s="101"/>
      <c r="C56" s="101"/>
      <c r="D56" s="101"/>
      <c r="E56" s="101"/>
      <c r="F56" s="101"/>
      <c r="G56" s="101"/>
      <c r="H56" s="101"/>
      <c r="I56" s="101"/>
      <c r="J56" s="101"/>
      <c r="K56" s="101"/>
      <c r="L56" s="101"/>
      <c r="M56" s="101"/>
      <c r="N56" s="101"/>
      <c r="O56" s="101"/>
      <c r="P56" s="101"/>
      <c r="Q56" s="101"/>
      <c r="R56" s="101"/>
      <c r="S56" s="101"/>
      <c r="T56" s="101"/>
    </row>
    <row r="57" spans="1:23" ht="25.5" customHeight="1" x14ac:dyDescent="0.2">
      <c r="A57" s="79" t="s">
        <v>26</v>
      </c>
      <c r="B57" s="90" t="s">
        <v>25</v>
      </c>
      <c r="C57" s="91"/>
      <c r="D57" s="91"/>
      <c r="E57" s="91"/>
      <c r="F57" s="91"/>
      <c r="G57" s="91"/>
      <c r="H57" s="91"/>
      <c r="I57" s="92"/>
      <c r="J57" s="102" t="s">
        <v>39</v>
      </c>
      <c r="K57" s="96" t="s">
        <v>23</v>
      </c>
      <c r="L57" s="99"/>
      <c r="M57" s="100"/>
      <c r="N57" s="96" t="s">
        <v>40</v>
      </c>
      <c r="O57" s="97"/>
      <c r="P57" s="98"/>
      <c r="Q57" s="96" t="s">
        <v>22</v>
      </c>
      <c r="R57" s="99"/>
      <c r="S57" s="100"/>
      <c r="T57" s="88" t="s">
        <v>21</v>
      </c>
    </row>
    <row r="58" spans="1:23" ht="16.5" customHeight="1" x14ac:dyDescent="0.2">
      <c r="A58" s="80"/>
      <c r="B58" s="93"/>
      <c r="C58" s="94"/>
      <c r="D58" s="94"/>
      <c r="E58" s="94"/>
      <c r="F58" s="94"/>
      <c r="G58" s="94"/>
      <c r="H58" s="94"/>
      <c r="I58" s="95"/>
      <c r="J58" s="89"/>
      <c r="K58" s="5" t="s">
        <v>27</v>
      </c>
      <c r="L58" s="5" t="s">
        <v>28</v>
      </c>
      <c r="M58" s="5" t="s">
        <v>29</v>
      </c>
      <c r="N58" s="5" t="s">
        <v>33</v>
      </c>
      <c r="O58" s="5" t="s">
        <v>7</v>
      </c>
      <c r="P58" s="5" t="s">
        <v>30</v>
      </c>
      <c r="Q58" s="5" t="s">
        <v>31</v>
      </c>
      <c r="R58" s="5" t="s">
        <v>27</v>
      </c>
      <c r="S58" s="5" t="s">
        <v>32</v>
      </c>
      <c r="T58" s="89"/>
    </row>
    <row r="59" spans="1:23" ht="18" customHeight="1" x14ac:dyDescent="0.2">
      <c r="A59" s="38" t="s">
        <v>139</v>
      </c>
      <c r="B59" s="84" t="s">
        <v>138</v>
      </c>
      <c r="C59" s="85"/>
      <c r="D59" s="85"/>
      <c r="E59" s="85"/>
      <c r="F59" s="85"/>
      <c r="G59" s="85"/>
      <c r="H59" s="85"/>
      <c r="I59" s="86"/>
      <c r="J59" s="11">
        <v>8</v>
      </c>
      <c r="K59" s="11">
        <v>2</v>
      </c>
      <c r="L59" s="11">
        <v>2</v>
      </c>
      <c r="M59" s="11">
        <v>1</v>
      </c>
      <c r="N59" s="14">
        <f>K59+L59+M59</f>
        <v>5</v>
      </c>
      <c r="O59" s="15">
        <f>P59-N59</f>
        <v>9</v>
      </c>
      <c r="P59" s="15">
        <f>ROUND(PRODUCT(J59,25)/14,0)</f>
        <v>14</v>
      </c>
      <c r="Q59" s="19" t="s">
        <v>31</v>
      </c>
      <c r="R59" s="11"/>
      <c r="S59" s="20"/>
      <c r="T59" s="11" t="s">
        <v>68</v>
      </c>
    </row>
    <row r="60" spans="1:23" ht="18.75" customHeight="1" x14ac:dyDescent="0.2">
      <c r="A60" s="26" t="s">
        <v>88</v>
      </c>
      <c r="B60" s="84" t="s">
        <v>91</v>
      </c>
      <c r="C60" s="85"/>
      <c r="D60" s="85"/>
      <c r="E60" s="85"/>
      <c r="F60" s="85"/>
      <c r="G60" s="85"/>
      <c r="H60" s="85"/>
      <c r="I60" s="86"/>
      <c r="J60" s="11">
        <v>8</v>
      </c>
      <c r="K60" s="11">
        <v>2</v>
      </c>
      <c r="L60" s="11">
        <v>2</v>
      </c>
      <c r="M60" s="11">
        <v>0</v>
      </c>
      <c r="N60" s="14">
        <f t="shared" ref="N60:N62" si="10">K60+L60+M60</f>
        <v>4</v>
      </c>
      <c r="O60" s="15">
        <f t="shared" ref="O60:O62" si="11">P60-N60</f>
        <v>10</v>
      </c>
      <c r="P60" s="15">
        <f t="shared" ref="P60:P62" si="12">ROUND(PRODUCT(J60,25)/14,0)</f>
        <v>14</v>
      </c>
      <c r="Q60" s="19" t="s">
        <v>31</v>
      </c>
      <c r="R60" s="11"/>
      <c r="S60" s="20"/>
      <c r="T60" s="11" t="s">
        <v>68</v>
      </c>
    </row>
    <row r="61" spans="1:23" ht="18" customHeight="1" x14ac:dyDescent="0.2">
      <c r="A61" s="26" t="s">
        <v>89</v>
      </c>
      <c r="B61" s="84" t="s">
        <v>92</v>
      </c>
      <c r="C61" s="85"/>
      <c r="D61" s="85"/>
      <c r="E61" s="85"/>
      <c r="F61" s="85"/>
      <c r="G61" s="85"/>
      <c r="H61" s="85"/>
      <c r="I61" s="86"/>
      <c r="J61" s="11">
        <v>7</v>
      </c>
      <c r="K61" s="11">
        <v>2</v>
      </c>
      <c r="L61" s="11">
        <v>2</v>
      </c>
      <c r="M61" s="11">
        <v>0</v>
      </c>
      <c r="N61" s="14">
        <f t="shared" si="10"/>
        <v>4</v>
      </c>
      <c r="O61" s="15">
        <f t="shared" si="11"/>
        <v>9</v>
      </c>
      <c r="P61" s="15">
        <f t="shared" si="12"/>
        <v>13</v>
      </c>
      <c r="Q61" s="19" t="s">
        <v>31</v>
      </c>
      <c r="R61" s="11"/>
      <c r="S61" s="20"/>
      <c r="T61" s="11" t="s">
        <v>68</v>
      </c>
    </row>
    <row r="62" spans="1:23" ht="24.75" customHeight="1" x14ac:dyDescent="0.2">
      <c r="A62" s="26" t="s">
        <v>90</v>
      </c>
      <c r="B62" s="84" t="s">
        <v>93</v>
      </c>
      <c r="C62" s="85"/>
      <c r="D62" s="85"/>
      <c r="E62" s="85"/>
      <c r="F62" s="85"/>
      <c r="G62" s="85"/>
      <c r="H62" s="85"/>
      <c r="I62" s="86"/>
      <c r="J62" s="11">
        <v>7</v>
      </c>
      <c r="K62" s="11">
        <v>1</v>
      </c>
      <c r="L62" s="11">
        <v>2</v>
      </c>
      <c r="M62" s="11">
        <v>0</v>
      </c>
      <c r="N62" s="14">
        <f t="shared" si="10"/>
        <v>3</v>
      </c>
      <c r="O62" s="15">
        <f t="shared" si="11"/>
        <v>10</v>
      </c>
      <c r="P62" s="15">
        <f t="shared" si="12"/>
        <v>13</v>
      </c>
      <c r="Q62" s="19"/>
      <c r="R62" s="11" t="s">
        <v>27</v>
      </c>
      <c r="S62" s="20"/>
      <c r="T62" s="11" t="s">
        <v>67</v>
      </c>
    </row>
    <row r="63" spans="1:23" x14ac:dyDescent="0.2">
      <c r="A63" s="17" t="s">
        <v>24</v>
      </c>
      <c r="B63" s="81"/>
      <c r="C63" s="82"/>
      <c r="D63" s="82"/>
      <c r="E63" s="82"/>
      <c r="F63" s="82"/>
      <c r="G63" s="82"/>
      <c r="H63" s="82"/>
      <c r="I63" s="83"/>
      <c r="J63" s="17">
        <f t="shared" ref="J63:P63" si="13">SUM(J59:J62)</f>
        <v>30</v>
      </c>
      <c r="K63" s="17">
        <f t="shared" si="13"/>
        <v>7</v>
      </c>
      <c r="L63" s="17">
        <f t="shared" si="13"/>
        <v>8</v>
      </c>
      <c r="M63" s="17">
        <f t="shared" si="13"/>
        <v>1</v>
      </c>
      <c r="N63" s="17">
        <f t="shared" si="13"/>
        <v>16</v>
      </c>
      <c r="O63" s="17">
        <f t="shared" si="13"/>
        <v>38</v>
      </c>
      <c r="P63" s="17">
        <f t="shared" si="13"/>
        <v>54</v>
      </c>
      <c r="Q63" s="17">
        <f>COUNTIF(Q59:Q62,"E")</f>
        <v>3</v>
      </c>
      <c r="R63" s="17">
        <f>COUNTIF(R59:R62,"C")</f>
        <v>1</v>
      </c>
      <c r="S63" s="17">
        <f>COUNTIF(S59:S62,"VP")</f>
        <v>0</v>
      </c>
      <c r="T63" s="45">
        <f>COUNTA(T59:T62)</f>
        <v>4</v>
      </c>
      <c r="U63" s="217" t="str">
        <f>IF(Q63&gt;=SUM(R63:S63),"Corect","E trebuie să fie cel puțin egal cu C+VP")</f>
        <v>Corect</v>
      </c>
      <c r="V63" s="218"/>
      <c r="W63" s="218"/>
    </row>
    <row r="64" spans="1:23" ht="21.75" hidden="1" customHeight="1" x14ac:dyDescent="0.2"/>
    <row r="65" spans="1:36" ht="18.75" customHeight="1" x14ac:dyDescent="0.2">
      <c r="A65" s="101" t="s">
        <v>44</v>
      </c>
      <c r="B65" s="101"/>
      <c r="C65" s="101"/>
      <c r="D65" s="101"/>
      <c r="E65" s="101"/>
      <c r="F65" s="101"/>
      <c r="G65" s="101"/>
      <c r="H65" s="101"/>
      <c r="I65" s="101"/>
      <c r="J65" s="101"/>
      <c r="K65" s="101"/>
      <c r="L65" s="101"/>
      <c r="M65" s="101"/>
      <c r="N65" s="101"/>
      <c r="O65" s="101"/>
      <c r="P65" s="101"/>
      <c r="Q65" s="101"/>
      <c r="R65" s="101"/>
      <c r="S65" s="101"/>
      <c r="T65" s="101"/>
    </row>
    <row r="66" spans="1:36" ht="24.75" customHeight="1" x14ac:dyDescent="0.2">
      <c r="A66" s="79" t="s">
        <v>26</v>
      </c>
      <c r="B66" s="90" t="s">
        <v>25</v>
      </c>
      <c r="C66" s="91"/>
      <c r="D66" s="91"/>
      <c r="E66" s="91"/>
      <c r="F66" s="91"/>
      <c r="G66" s="91"/>
      <c r="H66" s="91"/>
      <c r="I66" s="92"/>
      <c r="J66" s="102" t="s">
        <v>39</v>
      </c>
      <c r="K66" s="96" t="s">
        <v>23</v>
      </c>
      <c r="L66" s="99"/>
      <c r="M66" s="100"/>
      <c r="N66" s="96" t="s">
        <v>40</v>
      </c>
      <c r="O66" s="97"/>
      <c r="P66" s="98"/>
      <c r="Q66" s="96" t="s">
        <v>22</v>
      </c>
      <c r="R66" s="99"/>
      <c r="S66" s="100"/>
      <c r="T66" s="88" t="s">
        <v>21</v>
      </c>
    </row>
    <row r="67" spans="1:36" x14ac:dyDescent="0.2">
      <c r="A67" s="80"/>
      <c r="B67" s="93"/>
      <c r="C67" s="94"/>
      <c r="D67" s="94"/>
      <c r="E67" s="94"/>
      <c r="F67" s="94"/>
      <c r="G67" s="94"/>
      <c r="H67" s="94"/>
      <c r="I67" s="95"/>
      <c r="J67" s="89"/>
      <c r="K67" s="5" t="s">
        <v>27</v>
      </c>
      <c r="L67" s="5" t="s">
        <v>28</v>
      </c>
      <c r="M67" s="5" t="s">
        <v>29</v>
      </c>
      <c r="N67" s="5" t="s">
        <v>33</v>
      </c>
      <c r="O67" s="5" t="s">
        <v>7</v>
      </c>
      <c r="P67" s="5" t="s">
        <v>30</v>
      </c>
      <c r="Q67" s="5" t="s">
        <v>31</v>
      </c>
      <c r="R67" s="5" t="s">
        <v>27</v>
      </c>
      <c r="S67" s="5" t="s">
        <v>32</v>
      </c>
      <c r="T67" s="89"/>
    </row>
    <row r="68" spans="1:36" ht="31.5" customHeight="1" x14ac:dyDescent="0.2">
      <c r="A68" s="41" t="s">
        <v>141</v>
      </c>
      <c r="B68" s="84" t="s">
        <v>140</v>
      </c>
      <c r="C68" s="85"/>
      <c r="D68" s="85"/>
      <c r="E68" s="85"/>
      <c r="F68" s="85"/>
      <c r="G68" s="85"/>
      <c r="H68" s="85"/>
      <c r="I68" s="86"/>
      <c r="J68" s="11">
        <v>7</v>
      </c>
      <c r="K68" s="11">
        <v>2</v>
      </c>
      <c r="L68" s="11">
        <v>1</v>
      </c>
      <c r="M68" s="11">
        <v>0</v>
      </c>
      <c r="N68" s="14">
        <f>K68+L68+M68</f>
        <v>3</v>
      </c>
      <c r="O68" s="15">
        <f>P68-N68</f>
        <v>10</v>
      </c>
      <c r="P68" s="15">
        <f>ROUND(PRODUCT(J68,25)/14,0)</f>
        <v>13</v>
      </c>
      <c r="Q68" s="19" t="s">
        <v>31</v>
      </c>
      <c r="R68" s="11"/>
      <c r="S68" s="20"/>
      <c r="T68" s="11" t="s">
        <v>68</v>
      </c>
      <c r="U68" s="1">
        <f>217*14</f>
        <v>3038</v>
      </c>
    </row>
    <row r="69" spans="1:36" ht="32.25" customHeight="1" x14ac:dyDescent="0.2">
      <c r="A69" s="26" t="s">
        <v>94</v>
      </c>
      <c r="B69" s="84" t="s">
        <v>98</v>
      </c>
      <c r="C69" s="85"/>
      <c r="D69" s="85"/>
      <c r="E69" s="85"/>
      <c r="F69" s="85"/>
      <c r="G69" s="85"/>
      <c r="H69" s="85"/>
      <c r="I69" s="86"/>
      <c r="J69" s="11">
        <v>7</v>
      </c>
      <c r="K69" s="11">
        <v>2</v>
      </c>
      <c r="L69" s="11">
        <v>1</v>
      </c>
      <c r="M69" s="11">
        <v>0</v>
      </c>
      <c r="N69" s="14">
        <f t="shared" ref="N69:N72" si="14">K69+L69+M69</f>
        <v>3</v>
      </c>
      <c r="O69" s="15">
        <f t="shared" ref="O69:O72" si="15">P69-N69</f>
        <v>10</v>
      </c>
      <c r="P69" s="15">
        <f t="shared" ref="P69:P72" si="16">ROUND(PRODUCT(J69,25)/14,0)</f>
        <v>13</v>
      </c>
      <c r="Q69" s="19" t="s">
        <v>31</v>
      </c>
      <c r="R69" s="11"/>
      <c r="S69" s="20"/>
      <c r="T69" s="11" t="s">
        <v>68</v>
      </c>
    </row>
    <row r="70" spans="1:36" x14ac:dyDescent="0.2">
      <c r="A70" s="26" t="s">
        <v>95</v>
      </c>
      <c r="B70" s="84" t="s">
        <v>99</v>
      </c>
      <c r="C70" s="85"/>
      <c r="D70" s="85"/>
      <c r="E70" s="85"/>
      <c r="F70" s="85"/>
      <c r="G70" s="85"/>
      <c r="H70" s="85"/>
      <c r="I70" s="86"/>
      <c r="J70" s="11">
        <v>6</v>
      </c>
      <c r="K70" s="11">
        <v>2</v>
      </c>
      <c r="L70" s="11">
        <v>1</v>
      </c>
      <c r="M70" s="11">
        <v>0</v>
      </c>
      <c r="N70" s="14">
        <f t="shared" si="14"/>
        <v>3</v>
      </c>
      <c r="O70" s="15">
        <f t="shared" si="15"/>
        <v>8</v>
      </c>
      <c r="P70" s="15">
        <f t="shared" si="16"/>
        <v>11</v>
      </c>
      <c r="Q70" s="19" t="s">
        <v>31</v>
      </c>
      <c r="R70" s="11"/>
      <c r="S70" s="20"/>
      <c r="T70" s="11" t="s">
        <v>67</v>
      </c>
    </row>
    <row r="71" spans="1:36" x14ac:dyDescent="0.2">
      <c r="A71" s="26" t="s">
        <v>96</v>
      </c>
      <c r="B71" s="84" t="s">
        <v>100</v>
      </c>
      <c r="C71" s="85"/>
      <c r="D71" s="85"/>
      <c r="E71" s="85"/>
      <c r="F71" s="85"/>
      <c r="G71" s="85"/>
      <c r="H71" s="85"/>
      <c r="I71" s="86"/>
      <c r="J71" s="11">
        <v>5</v>
      </c>
      <c r="K71" s="11">
        <v>0</v>
      </c>
      <c r="L71" s="11">
        <v>3</v>
      </c>
      <c r="M71" s="11">
        <v>0</v>
      </c>
      <c r="N71" s="14">
        <f t="shared" si="14"/>
        <v>3</v>
      </c>
      <c r="O71" s="15">
        <f t="shared" si="15"/>
        <v>6</v>
      </c>
      <c r="P71" s="15">
        <f t="shared" si="16"/>
        <v>9</v>
      </c>
      <c r="Q71" s="19"/>
      <c r="R71" s="11"/>
      <c r="S71" s="20" t="s">
        <v>32</v>
      </c>
      <c r="T71" s="11" t="s">
        <v>67</v>
      </c>
    </row>
    <row r="72" spans="1:36" x14ac:dyDescent="0.2">
      <c r="A72" s="26" t="s">
        <v>97</v>
      </c>
      <c r="B72" s="84" t="s">
        <v>101</v>
      </c>
      <c r="C72" s="85"/>
      <c r="D72" s="85"/>
      <c r="E72" s="85"/>
      <c r="F72" s="85"/>
      <c r="G72" s="85"/>
      <c r="H72" s="85"/>
      <c r="I72" s="86"/>
      <c r="J72" s="11">
        <v>5</v>
      </c>
      <c r="K72" s="11">
        <v>0</v>
      </c>
      <c r="L72" s="11">
        <v>0</v>
      </c>
      <c r="M72" s="11">
        <v>2</v>
      </c>
      <c r="N72" s="14">
        <f t="shared" si="14"/>
        <v>2</v>
      </c>
      <c r="O72" s="15">
        <f t="shared" si="15"/>
        <v>7</v>
      </c>
      <c r="P72" s="15">
        <f t="shared" si="16"/>
        <v>9</v>
      </c>
      <c r="Q72" s="19"/>
      <c r="R72" s="11"/>
      <c r="S72" s="20" t="s">
        <v>32</v>
      </c>
      <c r="T72" s="11" t="s">
        <v>67</v>
      </c>
    </row>
    <row r="73" spans="1:36" x14ac:dyDescent="0.2">
      <c r="A73" s="17" t="s">
        <v>24</v>
      </c>
      <c r="B73" s="81"/>
      <c r="C73" s="82"/>
      <c r="D73" s="82"/>
      <c r="E73" s="82"/>
      <c r="F73" s="82"/>
      <c r="G73" s="82"/>
      <c r="H73" s="82"/>
      <c r="I73" s="83"/>
      <c r="J73" s="17">
        <f t="shared" ref="J73:P73" si="17">SUM(J68:J72)</f>
        <v>30</v>
      </c>
      <c r="K73" s="17">
        <f t="shared" si="17"/>
        <v>6</v>
      </c>
      <c r="L73" s="17">
        <f t="shared" si="17"/>
        <v>6</v>
      </c>
      <c r="M73" s="17">
        <f t="shared" si="17"/>
        <v>2</v>
      </c>
      <c r="N73" s="17">
        <f t="shared" si="17"/>
        <v>14</v>
      </c>
      <c r="O73" s="17">
        <f t="shared" si="17"/>
        <v>41</v>
      </c>
      <c r="P73" s="17">
        <f t="shared" si="17"/>
        <v>55</v>
      </c>
      <c r="Q73" s="17">
        <f>COUNTIF(Q68:Q72,"E")</f>
        <v>3</v>
      </c>
      <c r="R73" s="17">
        <f>COUNTIF(R68:R72,"C")</f>
        <v>0</v>
      </c>
      <c r="S73" s="17">
        <f>COUNTIF(S68:S72,"VP")</f>
        <v>2</v>
      </c>
      <c r="T73" s="45">
        <f>COUNTA(T68:T72)</f>
        <v>5</v>
      </c>
      <c r="U73" s="217" t="str">
        <f>IF(Q73&gt;=SUM(R73:S73),"Corect","E trebuie să fie cel puțin egal cu C+VP")</f>
        <v>Corect</v>
      </c>
      <c r="V73" s="218"/>
      <c r="W73" s="218"/>
    </row>
    <row r="74" spans="1:36" ht="9" hidden="1" customHeight="1" x14ac:dyDescent="0.2"/>
    <row r="75" spans="1:36" hidden="1" x14ac:dyDescent="0.2"/>
    <row r="76" spans="1:36" ht="19.5" customHeight="1" x14ac:dyDescent="0.2">
      <c r="A76" s="87" t="s">
        <v>45</v>
      </c>
      <c r="B76" s="87"/>
      <c r="C76" s="87"/>
      <c r="D76" s="87"/>
      <c r="E76" s="87"/>
      <c r="F76" s="87"/>
      <c r="G76" s="87"/>
      <c r="H76" s="87"/>
      <c r="I76" s="87"/>
      <c r="J76" s="87"/>
      <c r="K76" s="87"/>
      <c r="L76" s="87"/>
      <c r="M76" s="87"/>
      <c r="N76" s="87"/>
      <c r="O76" s="87"/>
      <c r="P76" s="87"/>
      <c r="Q76" s="87"/>
      <c r="R76" s="87"/>
      <c r="S76" s="87"/>
      <c r="T76" s="87"/>
    </row>
    <row r="77" spans="1:36" ht="27.75" customHeight="1" x14ac:dyDescent="0.2">
      <c r="A77" s="79" t="s">
        <v>26</v>
      </c>
      <c r="B77" s="90" t="s">
        <v>25</v>
      </c>
      <c r="C77" s="91"/>
      <c r="D77" s="91"/>
      <c r="E77" s="91"/>
      <c r="F77" s="91"/>
      <c r="G77" s="91"/>
      <c r="H77" s="91"/>
      <c r="I77" s="92"/>
      <c r="J77" s="102" t="s">
        <v>39</v>
      </c>
      <c r="K77" s="73" t="s">
        <v>23</v>
      </c>
      <c r="L77" s="73"/>
      <c r="M77" s="73"/>
      <c r="N77" s="73" t="s">
        <v>40</v>
      </c>
      <c r="O77" s="162"/>
      <c r="P77" s="162"/>
      <c r="Q77" s="73" t="s">
        <v>22</v>
      </c>
      <c r="R77" s="73"/>
      <c r="S77" s="73"/>
      <c r="T77" s="73" t="s">
        <v>21</v>
      </c>
    </row>
    <row r="78" spans="1:36" ht="12.75" customHeight="1" x14ac:dyDescent="0.2">
      <c r="A78" s="80"/>
      <c r="B78" s="93"/>
      <c r="C78" s="94"/>
      <c r="D78" s="94"/>
      <c r="E78" s="94"/>
      <c r="F78" s="94"/>
      <c r="G78" s="94"/>
      <c r="H78" s="94"/>
      <c r="I78" s="95"/>
      <c r="J78" s="89"/>
      <c r="K78" s="5" t="s">
        <v>27</v>
      </c>
      <c r="L78" s="5" t="s">
        <v>28</v>
      </c>
      <c r="M78" s="5" t="s">
        <v>29</v>
      </c>
      <c r="N78" s="5" t="s">
        <v>33</v>
      </c>
      <c r="O78" s="5" t="s">
        <v>7</v>
      </c>
      <c r="P78" s="5" t="s">
        <v>30</v>
      </c>
      <c r="Q78" s="5" t="s">
        <v>31</v>
      </c>
      <c r="R78" s="5" t="s">
        <v>27</v>
      </c>
      <c r="S78" s="5" t="s">
        <v>32</v>
      </c>
      <c r="T78" s="73"/>
    </row>
    <row r="79" spans="1:36" x14ac:dyDescent="0.2">
      <c r="A79" s="159" t="s">
        <v>102</v>
      </c>
      <c r="B79" s="160"/>
      <c r="C79" s="160"/>
      <c r="D79" s="160"/>
      <c r="E79" s="160"/>
      <c r="F79" s="160"/>
      <c r="G79" s="160"/>
      <c r="H79" s="160"/>
      <c r="I79" s="160"/>
      <c r="J79" s="160"/>
      <c r="K79" s="160"/>
      <c r="L79" s="160"/>
      <c r="M79" s="160"/>
      <c r="N79" s="160"/>
      <c r="O79" s="160"/>
      <c r="P79" s="160"/>
      <c r="Q79" s="160"/>
      <c r="R79" s="160"/>
      <c r="S79" s="160"/>
      <c r="T79" s="161"/>
    </row>
    <row r="80" spans="1:36" x14ac:dyDescent="0.2">
      <c r="A80" s="27" t="s">
        <v>105</v>
      </c>
      <c r="B80" s="62" t="s">
        <v>108</v>
      </c>
      <c r="C80" s="63"/>
      <c r="D80" s="63"/>
      <c r="E80" s="63"/>
      <c r="F80" s="63"/>
      <c r="G80" s="63"/>
      <c r="H80" s="63"/>
      <c r="I80" s="64"/>
      <c r="J80" s="21">
        <v>7</v>
      </c>
      <c r="K80" s="21">
        <v>1</v>
      </c>
      <c r="L80" s="21">
        <v>2</v>
      </c>
      <c r="M80" s="21">
        <v>0</v>
      </c>
      <c r="N80" s="15">
        <f t="shared" ref="N80:N90" si="18">K80+L80+M80</f>
        <v>3</v>
      </c>
      <c r="O80" s="15">
        <f t="shared" ref="O80:O90" si="19">P80-N80</f>
        <v>10</v>
      </c>
      <c r="P80" s="15">
        <f t="shared" ref="P80:P90" si="20">ROUND(PRODUCT(J80,25)/14,0)</f>
        <v>13</v>
      </c>
      <c r="Q80" s="21"/>
      <c r="R80" s="21" t="s">
        <v>27</v>
      </c>
      <c r="S80" s="22"/>
      <c r="T80" s="11" t="s">
        <v>67</v>
      </c>
      <c r="U80" s="225"/>
      <c r="V80" s="226"/>
      <c r="W80" s="226"/>
      <c r="X80" s="226"/>
      <c r="Y80" s="226"/>
      <c r="AC80" s="62" t="s">
        <v>117</v>
      </c>
      <c r="AD80" s="63"/>
      <c r="AE80" s="63"/>
      <c r="AF80" s="63"/>
      <c r="AG80" s="63"/>
      <c r="AH80" s="63"/>
      <c r="AI80" s="63"/>
      <c r="AJ80" s="64"/>
    </row>
    <row r="81" spans="1:25" x14ac:dyDescent="0.2">
      <c r="A81" s="29" t="s">
        <v>106</v>
      </c>
      <c r="B81" s="62" t="s">
        <v>109</v>
      </c>
      <c r="C81" s="63"/>
      <c r="D81" s="63"/>
      <c r="E81" s="63"/>
      <c r="F81" s="63"/>
      <c r="G81" s="63"/>
      <c r="H81" s="63"/>
      <c r="I81" s="64"/>
      <c r="J81" s="21">
        <v>7</v>
      </c>
      <c r="K81" s="21">
        <v>1</v>
      </c>
      <c r="L81" s="21">
        <v>2</v>
      </c>
      <c r="M81" s="21">
        <v>0</v>
      </c>
      <c r="N81" s="15">
        <f t="shared" ref="N81:N82" si="21">K81+L81+M81</f>
        <v>3</v>
      </c>
      <c r="O81" s="15">
        <f t="shared" ref="O81:O82" si="22">P81-N81</f>
        <v>10</v>
      </c>
      <c r="P81" s="15">
        <f t="shared" ref="P81:P82" si="23">ROUND(PRODUCT(J81,25)/14,0)</f>
        <v>13</v>
      </c>
      <c r="Q81" s="21"/>
      <c r="R81" s="21" t="s">
        <v>27</v>
      </c>
      <c r="S81" s="22"/>
      <c r="T81" s="11" t="s">
        <v>67</v>
      </c>
      <c r="U81" s="225"/>
      <c r="V81" s="226"/>
      <c r="W81" s="226"/>
      <c r="X81" s="226"/>
      <c r="Y81" s="226"/>
    </row>
    <row r="82" spans="1:25" x14ac:dyDescent="0.2">
      <c r="A82" s="29" t="s">
        <v>107</v>
      </c>
      <c r="B82" s="62" t="s">
        <v>110</v>
      </c>
      <c r="C82" s="63"/>
      <c r="D82" s="63"/>
      <c r="E82" s="63"/>
      <c r="F82" s="63"/>
      <c r="G82" s="63"/>
      <c r="H82" s="63"/>
      <c r="I82" s="64"/>
      <c r="J82" s="21">
        <v>7</v>
      </c>
      <c r="K82" s="21">
        <v>1</v>
      </c>
      <c r="L82" s="21">
        <v>2</v>
      </c>
      <c r="M82" s="21">
        <v>0</v>
      </c>
      <c r="N82" s="15">
        <f t="shared" si="21"/>
        <v>3</v>
      </c>
      <c r="O82" s="15">
        <f t="shared" si="22"/>
        <v>10</v>
      </c>
      <c r="P82" s="15">
        <f t="shared" si="23"/>
        <v>13</v>
      </c>
      <c r="Q82" s="21"/>
      <c r="R82" s="21" t="s">
        <v>27</v>
      </c>
      <c r="S82" s="22"/>
      <c r="T82" s="11" t="s">
        <v>67</v>
      </c>
      <c r="U82" s="225"/>
      <c r="V82" s="226"/>
      <c r="W82" s="226"/>
      <c r="X82" s="226"/>
      <c r="Y82" s="226"/>
    </row>
    <row r="83" spans="1:25" s="46" customFormat="1" x14ac:dyDescent="0.2">
      <c r="A83" s="29" t="s">
        <v>171</v>
      </c>
      <c r="B83" s="62" t="s">
        <v>111</v>
      </c>
      <c r="C83" s="63"/>
      <c r="D83" s="63"/>
      <c r="E83" s="63"/>
      <c r="F83" s="63"/>
      <c r="G83" s="63"/>
      <c r="H83" s="63"/>
      <c r="I83" s="64"/>
      <c r="J83" s="21">
        <v>7</v>
      </c>
      <c r="K83" s="21">
        <v>1</v>
      </c>
      <c r="L83" s="21">
        <v>2</v>
      </c>
      <c r="M83" s="21">
        <v>0</v>
      </c>
      <c r="N83" s="15">
        <f>K83+L83+M83</f>
        <v>3</v>
      </c>
      <c r="O83" s="15">
        <f>P83-N83</f>
        <v>10</v>
      </c>
      <c r="P83" s="15">
        <f>ROUND(PRODUCT(J83,25)/14,0)</f>
        <v>13</v>
      </c>
      <c r="Q83" s="21"/>
      <c r="R83" s="21" t="s">
        <v>27</v>
      </c>
      <c r="S83" s="22"/>
      <c r="T83" s="11" t="s">
        <v>67</v>
      </c>
      <c r="U83" s="47"/>
      <c r="V83" s="47"/>
      <c r="W83" s="47"/>
      <c r="X83" s="47"/>
      <c r="Y83" s="47"/>
    </row>
    <row r="84" spans="1:25" x14ac:dyDescent="0.2">
      <c r="A84" s="27" t="s">
        <v>133</v>
      </c>
      <c r="B84" s="62" t="s">
        <v>142</v>
      </c>
      <c r="C84" s="63"/>
      <c r="D84" s="63"/>
      <c r="E84" s="63"/>
      <c r="F84" s="63"/>
      <c r="G84" s="63"/>
      <c r="H84" s="63"/>
      <c r="I84" s="64"/>
      <c r="J84" s="21">
        <v>7</v>
      </c>
      <c r="K84" s="21">
        <v>1</v>
      </c>
      <c r="L84" s="21">
        <v>2</v>
      </c>
      <c r="M84" s="21">
        <v>0</v>
      </c>
      <c r="N84" s="15">
        <f>K84+L84+M84</f>
        <v>3</v>
      </c>
      <c r="O84" s="15">
        <f>P84-N84</f>
        <v>10</v>
      </c>
      <c r="P84" s="15">
        <f>ROUND(PRODUCT(J84,25)/14,0)</f>
        <v>13</v>
      </c>
      <c r="Q84" s="21"/>
      <c r="R84" s="21" t="s">
        <v>27</v>
      </c>
      <c r="S84" s="22"/>
      <c r="T84" s="11" t="s">
        <v>67</v>
      </c>
      <c r="U84" s="42"/>
      <c r="V84" s="42"/>
      <c r="W84" s="42"/>
      <c r="X84" s="42"/>
      <c r="Y84" s="42"/>
    </row>
    <row r="85" spans="1:25" x14ac:dyDescent="0.2">
      <c r="A85" s="134" t="s">
        <v>103</v>
      </c>
      <c r="B85" s="135"/>
      <c r="C85" s="135"/>
      <c r="D85" s="135"/>
      <c r="E85" s="135"/>
      <c r="F85" s="135"/>
      <c r="G85" s="135"/>
      <c r="H85" s="135"/>
      <c r="I85" s="135"/>
      <c r="J85" s="135"/>
      <c r="K85" s="135"/>
      <c r="L85" s="135"/>
      <c r="M85" s="135"/>
      <c r="N85" s="135"/>
      <c r="O85" s="135"/>
      <c r="P85" s="135"/>
      <c r="Q85" s="135"/>
      <c r="R85" s="135"/>
      <c r="S85" s="135"/>
      <c r="T85" s="136"/>
      <c r="U85" s="227" t="s">
        <v>63</v>
      </c>
      <c r="V85" s="228"/>
      <c r="W85" s="228"/>
      <c r="X85" s="228"/>
      <c r="Y85" s="229"/>
    </row>
    <row r="86" spans="1:25" x14ac:dyDescent="0.2">
      <c r="A86" s="29" t="s">
        <v>112</v>
      </c>
      <c r="B86" s="131" t="s">
        <v>115</v>
      </c>
      <c r="C86" s="132"/>
      <c r="D86" s="132"/>
      <c r="E86" s="132"/>
      <c r="F86" s="132"/>
      <c r="G86" s="132"/>
      <c r="H86" s="132"/>
      <c r="I86" s="133"/>
      <c r="J86" s="21">
        <v>7</v>
      </c>
      <c r="K86" s="21">
        <v>1</v>
      </c>
      <c r="L86" s="21">
        <v>2</v>
      </c>
      <c r="M86" s="21">
        <v>0</v>
      </c>
      <c r="N86" s="15">
        <f t="shared" ref="N86:N88" si="24">K86+L86+M86</f>
        <v>3</v>
      </c>
      <c r="O86" s="15">
        <f t="shared" ref="O86:O88" si="25">P86-N86</f>
        <v>10</v>
      </c>
      <c r="P86" s="15">
        <f t="shared" ref="P86:P88" si="26">ROUND(PRODUCT(J86,25)/14,0)</f>
        <v>13</v>
      </c>
      <c r="Q86" s="21"/>
      <c r="R86" s="21" t="s">
        <v>27</v>
      </c>
      <c r="S86" s="22"/>
      <c r="T86" s="11" t="s">
        <v>67</v>
      </c>
      <c r="U86" s="227"/>
      <c r="V86" s="228"/>
      <c r="W86" s="228"/>
      <c r="X86" s="228"/>
      <c r="Y86" s="229"/>
    </row>
    <row r="87" spans="1:25" x14ac:dyDescent="0.2">
      <c r="A87" s="29" t="s">
        <v>113</v>
      </c>
      <c r="B87" s="131" t="s">
        <v>116</v>
      </c>
      <c r="C87" s="132"/>
      <c r="D87" s="132"/>
      <c r="E87" s="132"/>
      <c r="F87" s="132"/>
      <c r="G87" s="132"/>
      <c r="H87" s="132"/>
      <c r="I87" s="133"/>
      <c r="J87" s="21">
        <v>7</v>
      </c>
      <c r="K87" s="21">
        <v>1</v>
      </c>
      <c r="L87" s="21">
        <v>2</v>
      </c>
      <c r="M87" s="21">
        <v>0</v>
      </c>
      <c r="N87" s="15">
        <f t="shared" si="24"/>
        <v>3</v>
      </c>
      <c r="O87" s="15">
        <f t="shared" si="25"/>
        <v>10</v>
      </c>
      <c r="P87" s="15">
        <f t="shared" si="26"/>
        <v>13</v>
      </c>
      <c r="Q87" s="21"/>
      <c r="R87" s="21" t="s">
        <v>27</v>
      </c>
      <c r="S87" s="22"/>
      <c r="T87" s="11" t="s">
        <v>67</v>
      </c>
      <c r="U87" s="227"/>
      <c r="V87" s="228"/>
      <c r="W87" s="228"/>
      <c r="X87" s="228"/>
      <c r="Y87" s="229"/>
    </row>
    <row r="88" spans="1:25" ht="22.5" customHeight="1" x14ac:dyDescent="0.2">
      <c r="A88" s="29" t="s">
        <v>114</v>
      </c>
      <c r="B88" s="62" t="s">
        <v>123</v>
      </c>
      <c r="C88" s="63"/>
      <c r="D88" s="63"/>
      <c r="E88" s="63"/>
      <c r="F88" s="63"/>
      <c r="G88" s="63"/>
      <c r="H88" s="63"/>
      <c r="I88" s="64"/>
      <c r="J88" s="21">
        <v>7</v>
      </c>
      <c r="K88" s="21">
        <v>1</v>
      </c>
      <c r="L88" s="21">
        <v>2</v>
      </c>
      <c r="M88" s="21">
        <v>0</v>
      </c>
      <c r="N88" s="15">
        <f t="shared" si="24"/>
        <v>3</v>
      </c>
      <c r="O88" s="15">
        <f t="shared" si="25"/>
        <v>10</v>
      </c>
      <c r="P88" s="15">
        <f t="shared" si="26"/>
        <v>13</v>
      </c>
      <c r="Q88" s="21"/>
      <c r="R88" s="21" t="s">
        <v>27</v>
      </c>
      <c r="S88" s="22"/>
      <c r="T88" s="11" t="s">
        <v>67</v>
      </c>
      <c r="U88" s="227"/>
      <c r="V88" s="228"/>
      <c r="W88" s="228"/>
      <c r="X88" s="228"/>
      <c r="Y88" s="229"/>
    </row>
    <row r="89" spans="1:25" s="46" customFormat="1" x14ac:dyDescent="0.2">
      <c r="A89" s="29" t="s">
        <v>172</v>
      </c>
      <c r="B89" s="131" t="s">
        <v>173</v>
      </c>
      <c r="C89" s="132"/>
      <c r="D89" s="132"/>
      <c r="E89" s="132"/>
      <c r="F89" s="132"/>
      <c r="G89" s="132"/>
      <c r="H89" s="132"/>
      <c r="I89" s="133"/>
      <c r="J89" s="21">
        <v>7</v>
      </c>
      <c r="K89" s="21">
        <v>1</v>
      </c>
      <c r="L89" s="21">
        <v>2</v>
      </c>
      <c r="M89" s="21">
        <v>0</v>
      </c>
      <c r="N89" s="15">
        <f t="shared" ref="N89" si="27">K89+L89+M89</f>
        <v>3</v>
      </c>
      <c r="O89" s="15">
        <f t="shared" ref="O89" si="28">P89-N89</f>
        <v>10</v>
      </c>
      <c r="P89" s="15">
        <f t="shared" ref="P89" si="29">ROUND(PRODUCT(J89,25)/14,0)</f>
        <v>13</v>
      </c>
      <c r="Q89" s="21"/>
      <c r="R89" s="21" t="s">
        <v>27</v>
      </c>
      <c r="S89" s="22"/>
      <c r="T89" s="11" t="s">
        <v>67</v>
      </c>
      <c r="U89" s="227"/>
      <c r="V89" s="228"/>
      <c r="W89" s="228"/>
      <c r="X89" s="228"/>
      <c r="Y89" s="229"/>
    </row>
    <row r="90" spans="1:25" ht="18" customHeight="1" x14ac:dyDescent="0.2">
      <c r="A90" s="27" t="s">
        <v>134</v>
      </c>
      <c r="B90" s="131" t="s">
        <v>143</v>
      </c>
      <c r="C90" s="132"/>
      <c r="D90" s="132"/>
      <c r="E90" s="132"/>
      <c r="F90" s="132"/>
      <c r="G90" s="132"/>
      <c r="H90" s="132"/>
      <c r="I90" s="133"/>
      <c r="J90" s="21">
        <v>7</v>
      </c>
      <c r="K90" s="21">
        <v>1</v>
      </c>
      <c r="L90" s="21">
        <v>2</v>
      </c>
      <c r="M90" s="21">
        <v>0</v>
      </c>
      <c r="N90" s="15">
        <f t="shared" si="18"/>
        <v>3</v>
      </c>
      <c r="O90" s="15">
        <f t="shared" si="19"/>
        <v>10</v>
      </c>
      <c r="P90" s="15">
        <f t="shared" si="20"/>
        <v>13</v>
      </c>
      <c r="Q90" s="21"/>
      <c r="R90" s="21" t="s">
        <v>27</v>
      </c>
      <c r="S90" s="22"/>
      <c r="T90" s="11" t="s">
        <v>67</v>
      </c>
      <c r="U90" s="227"/>
      <c r="V90" s="228"/>
      <c r="W90" s="228"/>
      <c r="X90" s="228"/>
      <c r="Y90" s="229"/>
    </row>
    <row r="91" spans="1:25" x14ac:dyDescent="0.2">
      <c r="A91" s="134" t="s">
        <v>104</v>
      </c>
      <c r="B91" s="135"/>
      <c r="C91" s="135"/>
      <c r="D91" s="135"/>
      <c r="E91" s="135"/>
      <c r="F91" s="135"/>
      <c r="G91" s="135"/>
      <c r="H91" s="135"/>
      <c r="I91" s="135"/>
      <c r="J91" s="135"/>
      <c r="K91" s="135"/>
      <c r="L91" s="135"/>
      <c r="M91" s="135"/>
      <c r="N91" s="135"/>
      <c r="O91" s="135"/>
      <c r="P91" s="135"/>
      <c r="Q91" s="135"/>
      <c r="R91" s="135"/>
      <c r="S91" s="135"/>
      <c r="T91" s="136"/>
      <c r="U91" s="227"/>
      <c r="V91" s="228"/>
      <c r="W91" s="228"/>
      <c r="X91" s="228"/>
      <c r="Y91" s="229"/>
    </row>
    <row r="92" spans="1:25" x14ac:dyDescent="0.2">
      <c r="A92" s="29" t="s">
        <v>118</v>
      </c>
      <c r="B92" s="131" t="s">
        <v>121</v>
      </c>
      <c r="C92" s="132"/>
      <c r="D92" s="132"/>
      <c r="E92" s="132"/>
      <c r="F92" s="132"/>
      <c r="G92" s="132"/>
      <c r="H92" s="132"/>
      <c r="I92" s="133"/>
      <c r="J92" s="21">
        <v>7</v>
      </c>
      <c r="K92" s="21">
        <v>1</v>
      </c>
      <c r="L92" s="21">
        <v>2</v>
      </c>
      <c r="M92" s="21">
        <v>0</v>
      </c>
      <c r="N92" s="15">
        <f t="shared" ref="N92:N95" si="30">K92+L92+M92</f>
        <v>3</v>
      </c>
      <c r="O92" s="15">
        <f t="shared" ref="O92:O95" si="31">P92-N92</f>
        <v>10</v>
      </c>
      <c r="P92" s="15">
        <f t="shared" ref="P92:P95" si="32">ROUND(PRODUCT(J92,25)/14,0)</f>
        <v>13</v>
      </c>
      <c r="Q92" s="21"/>
      <c r="R92" s="21" t="s">
        <v>27</v>
      </c>
      <c r="S92" s="22"/>
      <c r="T92" s="11" t="s">
        <v>67</v>
      </c>
    </row>
    <row r="93" spans="1:25" ht="26.25" customHeight="1" x14ac:dyDescent="0.2">
      <c r="A93" s="29" t="s">
        <v>119</v>
      </c>
      <c r="B93" s="62" t="s">
        <v>122</v>
      </c>
      <c r="C93" s="63"/>
      <c r="D93" s="63"/>
      <c r="E93" s="63"/>
      <c r="F93" s="63"/>
      <c r="G93" s="63"/>
      <c r="H93" s="63"/>
      <c r="I93" s="64"/>
      <c r="J93" s="21">
        <v>7</v>
      </c>
      <c r="K93" s="21">
        <v>1</v>
      </c>
      <c r="L93" s="21">
        <v>2</v>
      </c>
      <c r="M93" s="21">
        <v>0</v>
      </c>
      <c r="N93" s="15">
        <f t="shared" si="30"/>
        <v>3</v>
      </c>
      <c r="O93" s="15">
        <f t="shared" si="31"/>
        <v>10</v>
      </c>
      <c r="P93" s="15">
        <f t="shared" si="32"/>
        <v>13</v>
      </c>
      <c r="Q93" s="21"/>
      <c r="R93" s="21" t="s">
        <v>27</v>
      </c>
      <c r="S93" s="22"/>
      <c r="T93" s="11" t="s">
        <v>67</v>
      </c>
    </row>
    <row r="94" spans="1:25" ht="23.25" customHeight="1" x14ac:dyDescent="0.2">
      <c r="A94" s="29" t="s">
        <v>120</v>
      </c>
      <c r="B94" s="62" t="s">
        <v>117</v>
      </c>
      <c r="C94" s="63"/>
      <c r="D94" s="63"/>
      <c r="E94" s="63"/>
      <c r="F94" s="63"/>
      <c r="G94" s="63"/>
      <c r="H94" s="63"/>
      <c r="I94" s="64"/>
      <c r="J94" s="21">
        <v>7</v>
      </c>
      <c r="K94" s="21">
        <v>1</v>
      </c>
      <c r="L94" s="21">
        <v>2</v>
      </c>
      <c r="M94" s="21">
        <v>0</v>
      </c>
      <c r="N94" s="15">
        <f t="shared" si="30"/>
        <v>3</v>
      </c>
      <c r="O94" s="15">
        <f t="shared" si="31"/>
        <v>10</v>
      </c>
      <c r="P94" s="15">
        <f t="shared" si="32"/>
        <v>13</v>
      </c>
      <c r="Q94" s="21"/>
      <c r="R94" s="21" t="s">
        <v>27</v>
      </c>
      <c r="S94" s="22"/>
      <c r="T94" s="11" t="s">
        <v>67</v>
      </c>
    </row>
    <row r="95" spans="1:25" s="49" customFormat="1" x14ac:dyDescent="0.2">
      <c r="A95" s="29" t="s">
        <v>174</v>
      </c>
      <c r="B95" s="131" t="s">
        <v>175</v>
      </c>
      <c r="C95" s="132"/>
      <c r="D95" s="132"/>
      <c r="E95" s="132"/>
      <c r="F95" s="132"/>
      <c r="G95" s="132"/>
      <c r="H95" s="132"/>
      <c r="I95" s="133"/>
      <c r="J95" s="21">
        <v>7</v>
      </c>
      <c r="K95" s="21">
        <v>1</v>
      </c>
      <c r="L95" s="21">
        <v>2</v>
      </c>
      <c r="M95" s="21">
        <v>0</v>
      </c>
      <c r="N95" s="15">
        <f t="shared" si="30"/>
        <v>3</v>
      </c>
      <c r="O95" s="15">
        <f t="shared" si="31"/>
        <v>10</v>
      </c>
      <c r="P95" s="15">
        <f t="shared" si="32"/>
        <v>13</v>
      </c>
      <c r="Q95" s="21"/>
      <c r="R95" s="21" t="s">
        <v>27</v>
      </c>
      <c r="S95" s="22"/>
      <c r="T95" s="11" t="s">
        <v>67</v>
      </c>
    </row>
    <row r="96" spans="1:25" s="46" customFormat="1" x14ac:dyDescent="0.2">
      <c r="A96" s="29" t="s">
        <v>135</v>
      </c>
      <c r="B96" s="131" t="s">
        <v>144</v>
      </c>
      <c r="C96" s="132"/>
      <c r="D96" s="132"/>
      <c r="E96" s="132"/>
      <c r="F96" s="132"/>
      <c r="G96" s="132"/>
      <c r="H96" s="132"/>
      <c r="I96" s="133"/>
      <c r="J96" s="21">
        <v>7</v>
      </c>
      <c r="K96" s="21">
        <v>1</v>
      </c>
      <c r="L96" s="21">
        <v>2</v>
      </c>
      <c r="M96" s="21">
        <v>0</v>
      </c>
      <c r="N96" s="15">
        <f t="shared" ref="N96" si="33">K96+L96+M96</f>
        <v>3</v>
      </c>
      <c r="O96" s="15">
        <f t="shared" ref="O96" si="34">P96-N96</f>
        <v>10</v>
      </c>
      <c r="P96" s="15">
        <f t="shared" ref="P96" si="35">ROUND(PRODUCT(J96,25)/14,0)</f>
        <v>13</v>
      </c>
      <c r="Q96" s="21"/>
      <c r="R96" s="21" t="s">
        <v>27</v>
      </c>
      <c r="S96" s="22"/>
      <c r="T96" s="11" t="s">
        <v>67</v>
      </c>
    </row>
    <row r="97" spans="1:20" ht="24.75" customHeight="1" x14ac:dyDescent="0.2">
      <c r="A97" s="150" t="s">
        <v>61</v>
      </c>
      <c r="B97" s="151"/>
      <c r="C97" s="151"/>
      <c r="D97" s="151"/>
      <c r="E97" s="151"/>
      <c r="F97" s="151"/>
      <c r="G97" s="151"/>
      <c r="H97" s="151"/>
      <c r="I97" s="152"/>
      <c r="J97" s="18">
        <f t="shared" ref="J97:P97" si="36">SUM(J80,J86,J92)</f>
        <v>21</v>
      </c>
      <c r="K97" s="18">
        <f t="shared" si="36"/>
        <v>3</v>
      </c>
      <c r="L97" s="18">
        <f t="shared" si="36"/>
        <v>6</v>
      </c>
      <c r="M97" s="18">
        <f t="shared" si="36"/>
        <v>0</v>
      </c>
      <c r="N97" s="18">
        <f t="shared" si="36"/>
        <v>9</v>
      </c>
      <c r="O97" s="18">
        <f t="shared" si="36"/>
        <v>30</v>
      </c>
      <c r="P97" s="18">
        <f t="shared" si="36"/>
        <v>39</v>
      </c>
      <c r="Q97" s="18">
        <f>COUNTIF(Q80,"E")+COUNTIF(Q86,"E")+COUNTIF(Q92,"E")</f>
        <v>0</v>
      </c>
      <c r="R97" s="18">
        <f>COUNTIF(R80,"C")+COUNTIF(R86,"C")+COUNTIF(R92,"C")</f>
        <v>3</v>
      </c>
      <c r="S97" s="18">
        <f>COUNTIF(S80,"VP")+COUNTIF(S86,"VP")+COUNTIF(S92,"VP")</f>
        <v>0</v>
      </c>
      <c r="T97" s="23">
        <v>17.64</v>
      </c>
    </row>
    <row r="98" spans="1:20" ht="13.5" customHeight="1" x14ac:dyDescent="0.2">
      <c r="A98" s="153" t="s">
        <v>47</v>
      </c>
      <c r="B98" s="154"/>
      <c r="C98" s="154"/>
      <c r="D98" s="154"/>
      <c r="E98" s="154"/>
      <c r="F98" s="154"/>
      <c r="G98" s="154"/>
      <c r="H98" s="154"/>
      <c r="I98" s="154"/>
      <c r="J98" s="155"/>
      <c r="K98" s="18">
        <f t="shared" ref="K98:P98" si="37">SUM(K80,K86,K92)*14</f>
        <v>42</v>
      </c>
      <c r="L98" s="18">
        <f t="shared" si="37"/>
        <v>84</v>
      </c>
      <c r="M98" s="18">
        <f t="shared" si="37"/>
        <v>0</v>
      </c>
      <c r="N98" s="18">
        <f t="shared" si="37"/>
        <v>126</v>
      </c>
      <c r="O98" s="18">
        <f t="shared" si="37"/>
        <v>420</v>
      </c>
      <c r="P98" s="18">
        <f t="shared" si="37"/>
        <v>546</v>
      </c>
      <c r="Q98" s="144"/>
      <c r="R98" s="145"/>
      <c r="S98" s="145"/>
      <c r="T98" s="146"/>
    </row>
    <row r="99" spans="1:20" x14ac:dyDescent="0.2">
      <c r="A99" s="156"/>
      <c r="B99" s="157"/>
      <c r="C99" s="157"/>
      <c r="D99" s="157"/>
      <c r="E99" s="157"/>
      <c r="F99" s="157"/>
      <c r="G99" s="157"/>
      <c r="H99" s="157"/>
      <c r="I99" s="157"/>
      <c r="J99" s="158"/>
      <c r="K99" s="138">
        <f>SUM(K98:M98)</f>
        <v>126</v>
      </c>
      <c r="L99" s="139"/>
      <c r="M99" s="140"/>
      <c r="N99" s="141">
        <f>SUM(N98:O98)</f>
        <v>546</v>
      </c>
      <c r="O99" s="142"/>
      <c r="P99" s="143"/>
      <c r="Q99" s="147"/>
      <c r="R99" s="148"/>
      <c r="S99" s="148"/>
      <c r="T99" s="149"/>
    </row>
    <row r="100" spans="1:20" hidden="1" x14ac:dyDescent="0.2">
      <c r="B100" s="2"/>
      <c r="C100" s="2"/>
      <c r="D100" s="2"/>
      <c r="E100" s="2"/>
      <c r="F100" s="2"/>
      <c r="G100" s="2"/>
      <c r="M100" s="8"/>
      <c r="N100" s="8"/>
      <c r="O100" s="8"/>
      <c r="P100" s="8"/>
      <c r="Q100" s="8"/>
      <c r="R100" s="8"/>
      <c r="S100" s="8"/>
    </row>
    <row r="101" spans="1:20" hidden="1" x14ac:dyDescent="0.2">
      <c r="B101" s="8"/>
      <c r="C101" s="8"/>
      <c r="D101" s="8"/>
      <c r="E101" s="8"/>
      <c r="F101" s="8"/>
      <c r="G101" s="8"/>
      <c r="H101" s="12"/>
      <c r="I101" s="12"/>
      <c r="J101" s="12"/>
      <c r="M101" s="8"/>
      <c r="N101" s="8"/>
      <c r="O101" s="8"/>
      <c r="P101" s="8"/>
      <c r="Q101" s="8"/>
      <c r="R101" s="8"/>
      <c r="S101" s="8"/>
    </row>
    <row r="102" spans="1:20" hidden="1" x14ac:dyDescent="0.2"/>
    <row r="103" spans="1:20" ht="18.75" customHeight="1" x14ac:dyDescent="0.2">
      <c r="A103" s="73" t="s">
        <v>132</v>
      </c>
      <c r="B103" s="74"/>
      <c r="C103" s="74"/>
      <c r="D103" s="74"/>
      <c r="E103" s="74"/>
      <c r="F103" s="74"/>
      <c r="G103" s="74"/>
      <c r="H103" s="74"/>
      <c r="I103" s="74"/>
      <c r="J103" s="74"/>
      <c r="K103" s="74"/>
      <c r="L103" s="74"/>
      <c r="M103" s="74"/>
      <c r="N103" s="74"/>
      <c r="O103" s="74"/>
      <c r="P103" s="74"/>
      <c r="Q103" s="74"/>
      <c r="R103" s="74"/>
      <c r="S103" s="74"/>
      <c r="T103" s="74"/>
    </row>
    <row r="104" spans="1:20" ht="27.75" customHeight="1" x14ac:dyDescent="0.2">
      <c r="A104" s="166" t="s">
        <v>26</v>
      </c>
      <c r="B104" s="166" t="s">
        <v>25</v>
      </c>
      <c r="C104" s="166"/>
      <c r="D104" s="166"/>
      <c r="E104" s="166"/>
      <c r="F104" s="166"/>
      <c r="G104" s="166"/>
      <c r="H104" s="166"/>
      <c r="I104" s="166"/>
      <c r="J104" s="137" t="s">
        <v>39</v>
      </c>
      <c r="K104" s="137" t="s">
        <v>23</v>
      </c>
      <c r="L104" s="137"/>
      <c r="M104" s="137"/>
      <c r="N104" s="137" t="s">
        <v>40</v>
      </c>
      <c r="O104" s="137"/>
      <c r="P104" s="137"/>
      <c r="Q104" s="137" t="s">
        <v>22</v>
      </c>
      <c r="R104" s="137"/>
      <c r="S104" s="137"/>
      <c r="T104" s="137" t="s">
        <v>21</v>
      </c>
    </row>
    <row r="105" spans="1:20" ht="16.5" customHeight="1" x14ac:dyDescent="0.2">
      <c r="A105" s="166"/>
      <c r="B105" s="166"/>
      <c r="C105" s="166"/>
      <c r="D105" s="166"/>
      <c r="E105" s="166"/>
      <c r="F105" s="166"/>
      <c r="G105" s="166"/>
      <c r="H105" s="166"/>
      <c r="I105" s="166"/>
      <c r="J105" s="137"/>
      <c r="K105" s="25" t="s">
        <v>27</v>
      </c>
      <c r="L105" s="25" t="s">
        <v>28</v>
      </c>
      <c r="M105" s="25" t="s">
        <v>29</v>
      </c>
      <c r="N105" s="25" t="s">
        <v>33</v>
      </c>
      <c r="O105" s="25" t="s">
        <v>7</v>
      </c>
      <c r="P105" s="25" t="s">
        <v>30</v>
      </c>
      <c r="Q105" s="25" t="s">
        <v>31</v>
      </c>
      <c r="R105" s="25" t="s">
        <v>27</v>
      </c>
      <c r="S105" s="25" t="s">
        <v>32</v>
      </c>
      <c r="T105" s="137"/>
    </row>
    <row r="106" spans="1:20" ht="28.5" customHeight="1" x14ac:dyDescent="0.2">
      <c r="A106" s="28" t="str">
        <f t="shared" ref="A106:A116" si="38">IF(ISNA(INDEX($A$36:$T$99,MATCH($B106,$B$36:$B$99,0),1)),"",INDEX($A$36:$T$99,MATCH($B106,$B$36:$B$99,0),1))</f>
        <v>LMR1127</v>
      </c>
      <c r="B106" s="75" t="s">
        <v>75</v>
      </c>
      <c r="C106" s="75"/>
      <c r="D106" s="75"/>
      <c r="E106" s="75"/>
      <c r="F106" s="75"/>
      <c r="G106" s="75"/>
      <c r="H106" s="75"/>
      <c r="I106" s="75"/>
      <c r="J106" s="15">
        <f t="shared" ref="J106:J116" si="39">IF(ISNA(INDEX($A$36:$T$99,MATCH($B106,$B$36:$B$99,0),10)),"",INDEX($A$36:$T$99,MATCH($B106,$B$36:$B$99,0),10))</f>
        <v>8</v>
      </c>
      <c r="K106" s="15">
        <f t="shared" ref="K106:K116" si="40">IF(ISNA(INDEX($A$36:$T$99,MATCH($B106,$B$36:$B$99,0),11)),"",INDEX($A$36:$T$99,MATCH($B106,$B$36:$B$99,0),11))</f>
        <v>2</v>
      </c>
      <c r="L106" s="15">
        <f t="shared" ref="L106:L116" si="41">IF(ISNA(INDEX($A$36:$T$99,MATCH($B106,$B$36:$B$99,0),12)),"",INDEX($A$36:$T$99,MATCH($B106,$B$36:$B$99,0),12))</f>
        <v>2</v>
      </c>
      <c r="M106" s="15">
        <f t="shared" ref="M106:M116" si="42">IF(ISNA(INDEX($A$36:$T$99,MATCH($B106,$B$36:$B$99,0),13)),"",INDEX($A$36:$T$99,MATCH($B106,$B$36:$B$99,0),13))</f>
        <v>0</v>
      </c>
      <c r="N106" s="15">
        <f t="shared" ref="N106:N116" si="43">IF(ISNA(INDEX($A$36:$T$99,MATCH($B106,$B$36:$B$99,0),14)),"",INDEX($A$36:$T$99,MATCH($B106,$B$36:$B$99,0),14))</f>
        <v>4</v>
      </c>
      <c r="O106" s="15">
        <f t="shared" ref="O106:O116" si="44">IF(ISNA(INDEX($A$36:$T$99,MATCH($B106,$B$36:$B$99,0),15)),"",INDEX($A$36:$T$99,MATCH($B106,$B$36:$B$99,0),15))</f>
        <v>10</v>
      </c>
      <c r="P106" s="15">
        <f t="shared" ref="P106:P116" si="45">IF(ISNA(INDEX($A$36:$T$99,MATCH($B106,$B$36:$B$99,0),16)),"",INDEX($A$36:$T$99,MATCH($B106,$B$36:$B$99,0),16))</f>
        <v>14</v>
      </c>
      <c r="Q106" s="24" t="str">
        <f t="shared" ref="Q106:Q116" si="46">IF(ISNA(INDEX($A$36:$T$99,MATCH($B106,$B$36:$B$99,0),17)),"",INDEX($A$36:$T$99,MATCH($B106,$B$36:$B$99,0),17))</f>
        <v>E</v>
      </c>
      <c r="R106" s="24">
        <f t="shared" ref="R106:R116" si="47">IF(ISNA(INDEX($A$36:$T$99,MATCH($B106,$B$36:$B$99,0),18)),"",INDEX($A$36:$T$99,MATCH($B106,$B$36:$B$99,0),18))</f>
        <v>0</v>
      </c>
      <c r="S106" s="24">
        <f t="shared" ref="S106:S116" si="48">IF(ISNA(INDEX($A$36:$T$99,MATCH($B106,$B$36:$B$99,0),19)),"",INDEX($A$36:$T$99,MATCH($B106,$B$36:$B$99,0),19))</f>
        <v>0</v>
      </c>
      <c r="T106" s="16" t="s">
        <v>68</v>
      </c>
    </row>
    <row r="107" spans="1:20" ht="41.25" customHeight="1" x14ac:dyDescent="0.2">
      <c r="A107" s="28" t="str">
        <f t="shared" si="38"/>
        <v>LMR1128</v>
      </c>
      <c r="B107" s="75" t="s">
        <v>78</v>
      </c>
      <c r="C107" s="75"/>
      <c r="D107" s="75"/>
      <c r="E107" s="75"/>
      <c r="F107" s="75"/>
      <c r="G107" s="75"/>
      <c r="H107" s="75"/>
      <c r="I107" s="75"/>
      <c r="J107" s="15">
        <f t="shared" si="39"/>
        <v>8</v>
      </c>
      <c r="K107" s="15">
        <f t="shared" si="40"/>
        <v>2</v>
      </c>
      <c r="L107" s="15">
        <f t="shared" si="41"/>
        <v>2</v>
      </c>
      <c r="M107" s="15">
        <f t="shared" si="42"/>
        <v>1</v>
      </c>
      <c r="N107" s="15">
        <f t="shared" si="43"/>
        <v>5</v>
      </c>
      <c r="O107" s="15">
        <f t="shared" si="44"/>
        <v>9</v>
      </c>
      <c r="P107" s="15">
        <f t="shared" si="45"/>
        <v>14</v>
      </c>
      <c r="Q107" s="24" t="str">
        <f t="shared" si="46"/>
        <v>E</v>
      </c>
      <c r="R107" s="24">
        <f t="shared" si="47"/>
        <v>0</v>
      </c>
      <c r="S107" s="24">
        <f t="shared" si="48"/>
        <v>0</v>
      </c>
      <c r="T107" s="16" t="s">
        <v>68</v>
      </c>
    </row>
    <row r="108" spans="1:20" x14ac:dyDescent="0.2">
      <c r="A108" s="28" t="str">
        <f t="shared" si="38"/>
        <v>LMR1129</v>
      </c>
      <c r="B108" s="75" t="s">
        <v>79</v>
      </c>
      <c r="C108" s="75"/>
      <c r="D108" s="75"/>
      <c r="E108" s="75"/>
      <c r="F108" s="75"/>
      <c r="G108" s="75"/>
      <c r="H108" s="75"/>
      <c r="I108" s="75"/>
      <c r="J108" s="15">
        <f t="shared" si="39"/>
        <v>7</v>
      </c>
      <c r="K108" s="15">
        <f t="shared" si="40"/>
        <v>1</v>
      </c>
      <c r="L108" s="15">
        <f t="shared" si="41"/>
        <v>1</v>
      </c>
      <c r="M108" s="15">
        <f t="shared" si="42"/>
        <v>0</v>
      </c>
      <c r="N108" s="15">
        <f t="shared" si="43"/>
        <v>2</v>
      </c>
      <c r="O108" s="15">
        <f t="shared" si="44"/>
        <v>11</v>
      </c>
      <c r="P108" s="15">
        <f t="shared" si="45"/>
        <v>13</v>
      </c>
      <c r="Q108" s="24" t="str">
        <f t="shared" si="46"/>
        <v>E</v>
      </c>
      <c r="R108" s="24">
        <f t="shared" si="47"/>
        <v>0</v>
      </c>
      <c r="S108" s="24">
        <f t="shared" si="48"/>
        <v>0</v>
      </c>
      <c r="T108" s="16" t="s">
        <v>68</v>
      </c>
    </row>
    <row r="109" spans="1:20" x14ac:dyDescent="0.2">
      <c r="A109" s="28" t="str">
        <f t="shared" si="38"/>
        <v>LME1230</v>
      </c>
      <c r="B109" s="75" t="s">
        <v>136</v>
      </c>
      <c r="C109" s="75"/>
      <c r="D109" s="75"/>
      <c r="E109" s="75"/>
      <c r="F109" s="75"/>
      <c r="G109" s="75"/>
      <c r="H109" s="75"/>
      <c r="I109" s="75"/>
      <c r="J109" s="15">
        <f t="shared" si="39"/>
        <v>8</v>
      </c>
      <c r="K109" s="15">
        <f t="shared" si="40"/>
        <v>2</v>
      </c>
      <c r="L109" s="15">
        <f t="shared" si="41"/>
        <v>2</v>
      </c>
      <c r="M109" s="15">
        <f t="shared" si="42"/>
        <v>0</v>
      </c>
      <c r="N109" s="15">
        <f t="shared" si="43"/>
        <v>4</v>
      </c>
      <c r="O109" s="15">
        <f t="shared" si="44"/>
        <v>10</v>
      </c>
      <c r="P109" s="15">
        <f t="shared" si="45"/>
        <v>14</v>
      </c>
      <c r="Q109" s="24" t="str">
        <f t="shared" si="46"/>
        <v>E</v>
      </c>
      <c r="R109" s="24">
        <f t="shared" si="47"/>
        <v>0</v>
      </c>
      <c r="S109" s="24">
        <f t="shared" si="48"/>
        <v>0</v>
      </c>
      <c r="T109" s="16" t="s">
        <v>68</v>
      </c>
    </row>
    <row r="110" spans="1:20" ht="15" customHeight="1" x14ac:dyDescent="0.2">
      <c r="A110" s="28" t="str">
        <f t="shared" si="38"/>
        <v>LMR1231</v>
      </c>
      <c r="B110" s="75" t="s">
        <v>85</v>
      </c>
      <c r="C110" s="75"/>
      <c r="D110" s="75"/>
      <c r="E110" s="75"/>
      <c r="F110" s="75"/>
      <c r="G110" s="75"/>
      <c r="H110" s="75"/>
      <c r="I110" s="75"/>
      <c r="J110" s="15">
        <f t="shared" si="39"/>
        <v>8</v>
      </c>
      <c r="K110" s="15">
        <f t="shared" si="40"/>
        <v>2</v>
      </c>
      <c r="L110" s="15">
        <f t="shared" si="41"/>
        <v>2</v>
      </c>
      <c r="M110" s="15">
        <f t="shared" si="42"/>
        <v>0</v>
      </c>
      <c r="N110" s="15">
        <f t="shared" si="43"/>
        <v>4</v>
      </c>
      <c r="O110" s="15">
        <f t="shared" si="44"/>
        <v>10</v>
      </c>
      <c r="P110" s="15">
        <f t="shared" si="45"/>
        <v>14</v>
      </c>
      <c r="Q110" s="24" t="str">
        <f t="shared" si="46"/>
        <v>E</v>
      </c>
      <c r="R110" s="24">
        <f t="shared" si="47"/>
        <v>0</v>
      </c>
      <c r="S110" s="24">
        <f t="shared" si="48"/>
        <v>0</v>
      </c>
      <c r="T110" s="16" t="s">
        <v>68</v>
      </c>
    </row>
    <row r="111" spans="1:20" x14ac:dyDescent="0.2">
      <c r="A111" s="28" t="str">
        <f t="shared" si="38"/>
        <v>LMR1232</v>
      </c>
      <c r="B111" s="75" t="s">
        <v>86</v>
      </c>
      <c r="C111" s="75"/>
      <c r="D111" s="75"/>
      <c r="E111" s="75"/>
      <c r="F111" s="75"/>
      <c r="G111" s="75"/>
      <c r="H111" s="75"/>
      <c r="I111" s="75"/>
      <c r="J111" s="15">
        <f t="shared" si="39"/>
        <v>7</v>
      </c>
      <c r="K111" s="15">
        <f t="shared" si="40"/>
        <v>1</v>
      </c>
      <c r="L111" s="15">
        <f t="shared" si="41"/>
        <v>1</v>
      </c>
      <c r="M111" s="15">
        <f t="shared" si="42"/>
        <v>0</v>
      </c>
      <c r="N111" s="15">
        <f t="shared" si="43"/>
        <v>2</v>
      </c>
      <c r="O111" s="15">
        <f t="shared" si="44"/>
        <v>11</v>
      </c>
      <c r="P111" s="15">
        <f t="shared" si="45"/>
        <v>13</v>
      </c>
      <c r="Q111" s="24" t="str">
        <f t="shared" si="46"/>
        <v>E</v>
      </c>
      <c r="R111" s="24">
        <f t="shared" si="47"/>
        <v>0</v>
      </c>
      <c r="S111" s="24">
        <f t="shared" si="48"/>
        <v>0</v>
      </c>
      <c r="T111" s="16" t="s">
        <v>68</v>
      </c>
    </row>
    <row r="112" spans="1:20" x14ac:dyDescent="0.2">
      <c r="A112" s="28" t="str">
        <f t="shared" si="38"/>
        <v>LME2133</v>
      </c>
      <c r="B112" s="75" t="s">
        <v>138</v>
      </c>
      <c r="C112" s="75"/>
      <c r="D112" s="75"/>
      <c r="E112" s="75"/>
      <c r="F112" s="75"/>
      <c r="G112" s="75"/>
      <c r="H112" s="75"/>
      <c r="I112" s="75"/>
      <c r="J112" s="15">
        <f t="shared" si="39"/>
        <v>8</v>
      </c>
      <c r="K112" s="15">
        <f t="shared" si="40"/>
        <v>2</v>
      </c>
      <c r="L112" s="15">
        <f t="shared" si="41"/>
        <v>2</v>
      </c>
      <c r="M112" s="15">
        <f t="shared" si="42"/>
        <v>1</v>
      </c>
      <c r="N112" s="15">
        <f t="shared" si="43"/>
        <v>5</v>
      </c>
      <c r="O112" s="15">
        <f t="shared" si="44"/>
        <v>9</v>
      </c>
      <c r="P112" s="15">
        <f t="shared" si="45"/>
        <v>14</v>
      </c>
      <c r="Q112" s="24" t="str">
        <f t="shared" si="46"/>
        <v>E</v>
      </c>
      <c r="R112" s="24">
        <f t="shared" si="47"/>
        <v>0</v>
      </c>
      <c r="S112" s="24">
        <f t="shared" si="48"/>
        <v>0</v>
      </c>
      <c r="T112" s="16" t="s">
        <v>68</v>
      </c>
    </row>
    <row r="113" spans="1:20" x14ac:dyDescent="0.2">
      <c r="A113" s="28" t="str">
        <f t="shared" si="38"/>
        <v>LMR2134</v>
      </c>
      <c r="B113" s="75" t="s">
        <v>91</v>
      </c>
      <c r="C113" s="75"/>
      <c r="D113" s="75"/>
      <c r="E113" s="75"/>
      <c r="F113" s="75"/>
      <c r="G113" s="75"/>
      <c r="H113" s="75"/>
      <c r="I113" s="75"/>
      <c r="J113" s="15">
        <f t="shared" si="39"/>
        <v>8</v>
      </c>
      <c r="K113" s="15">
        <f t="shared" si="40"/>
        <v>2</v>
      </c>
      <c r="L113" s="15">
        <f t="shared" si="41"/>
        <v>2</v>
      </c>
      <c r="M113" s="15">
        <f t="shared" si="42"/>
        <v>0</v>
      </c>
      <c r="N113" s="15">
        <f t="shared" si="43"/>
        <v>4</v>
      </c>
      <c r="O113" s="15">
        <f t="shared" si="44"/>
        <v>10</v>
      </c>
      <c r="P113" s="15">
        <f t="shared" si="45"/>
        <v>14</v>
      </c>
      <c r="Q113" s="24" t="str">
        <f t="shared" si="46"/>
        <v>E</v>
      </c>
      <c r="R113" s="24">
        <f t="shared" si="47"/>
        <v>0</v>
      </c>
      <c r="S113" s="24">
        <f t="shared" si="48"/>
        <v>0</v>
      </c>
      <c r="T113" s="16" t="s">
        <v>68</v>
      </c>
    </row>
    <row r="114" spans="1:20" x14ac:dyDescent="0.2">
      <c r="A114" s="28" t="str">
        <f t="shared" si="38"/>
        <v>LMR2135</v>
      </c>
      <c r="B114" s="75" t="s">
        <v>92</v>
      </c>
      <c r="C114" s="75"/>
      <c r="D114" s="75"/>
      <c r="E114" s="75"/>
      <c r="F114" s="75"/>
      <c r="G114" s="75"/>
      <c r="H114" s="75"/>
      <c r="I114" s="75"/>
      <c r="J114" s="15">
        <f t="shared" si="39"/>
        <v>7</v>
      </c>
      <c r="K114" s="15">
        <f t="shared" si="40"/>
        <v>2</v>
      </c>
      <c r="L114" s="15">
        <f t="shared" si="41"/>
        <v>2</v>
      </c>
      <c r="M114" s="15">
        <f t="shared" si="42"/>
        <v>0</v>
      </c>
      <c r="N114" s="15">
        <f t="shared" si="43"/>
        <v>4</v>
      </c>
      <c r="O114" s="15">
        <f t="shared" si="44"/>
        <v>9</v>
      </c>
      <c r="P114" s="15">
        <f t="shared" si="45"/>
        <v>13</v>
      </c>
      <c r="Q114" s="24" t="str">
        <f t="shared" si="46"/>
        <v>E</v>
      </c>
      <c r="R114" s="24">
        <f t="shared" si="47"/>
        <v>0</v>
      </c>
      <c r="S114" s="24">
        <f t="shared" si="48"/>
        <v>0</v>
      </c>
      <c r="T114" s="16" t="s">
        <v>68</v>
      </c>
    </row>
    <row r="115" spans="1:20" ht="22.5" customHeight="1" x14ac:dyDescent="0.2">
      <c r="A115" s="28" t="str">
        <f t="shared" si="38"/>
        <v>LMF2236</v>
      </c>
      <c r="B115" s="75" t="s">
        <v>140</v>
      </c>
      <c r="C115" s="75"/>
      <c r="D115" s="75"/>
      <c r="E115" s="75"/>
      <c r="F115" s="75"/>
      <c r="G115" s="75"/>
      <c r="H115" s="75"/>
      <c r="I115" s="75"/>
      <c r="J115" s="15">
        <f t="shared" si="39"/>
        <v>7</v>
      </c>
      <c r="K115" s="15">
        <f t="shared" si="40"/>
        <v>2</v>
      </c>
      <c r="L115" s="15">
        <f t="shared" si="41"/>
        <v>1</v>
      </c>
      <c r="M115" s="15">
        <f t="shared" si="42"/>
        <v>0</v>
      </c>
      <c r="N115" s="15">
        <f t="shared" si="43"/>
        <v>3</v>
      </c>
      <c r="O115" s="15">
        <f t="shared" si="44"/>
        <v>10</v>
      </c>
      <c r="P115" s="15">
        <f t="shared" si="45"/>
        <v>13</v>
      </c>
      <c r="Q115" s="24" t="str">
        <f t="shared" si="46"/>
        <v>E</v>
      </c>
      <c r="R115" s="24">
        <f t="shared" si="47"/>
        <v>0</v>
      </c>
      <c r="S115" s="24">
        <f t="shared" si="48"/>
        <v>0</v>
      </c>
      <c r="T115" s="16" t="s">
        <v>68</v>
      </c>
    </row>
    <row r="116" spans="1:20" ht="28.5" customHeight="1" x14ac:dyDescent="0.2">
      <c r="A116" s="28" t="str">
        <f t="shared" si="38"/>
        <v>LMR2237</v>
      </c>
      <c r="B116" s="75" t="s">
        <v>98</v>
      </c>
      <c r="C116" s="75"/>
      <c r="D116" s="75"/>
      <c r="E116" s="75"/>
      <c r="F116" s="75"/>
      <c r="G116" s="75"/>
      <c r="H116" s="75"/>
      <c r="I116" s="75"/>
      <c r="J116" s="15">
        <f t="shared" si="39"/>
        <v>7</v>
      </c>
      <c r="K116" s="15">
        <f t="shared" si="40"/>
        <v>2</v>
      </c>
      <c r="L116" s="15">
        <f t="shared" si="41"/>
        <v>1</v>
      </c>
      <c r="M116" s="15">
        <f t="shared" si="42"/>
        <v>0</v>
      </c>
      <c r="N116" s="15">
        <f t="shared" si="43"/>
        <v>3</v>
      </c>
      <c r="O116" s="15">
        <f t="shared" si="44"/>
        <v>10</v>
      </c>
      <c r="P116" s="15">
        <f t="shared" si="45"/>
        <v>13</v>
      </c>
      <c r="Q116" s="24" t="str">
        <f t="shared" si="46"/>
        <v>E</v>
      </c>
      <c r="R116" s="24">
        <f t="shared" si="47"/>
        <v>0</v>
      </c>
      <c r="S116" s="24">
        <f t="shared" si="48"/>
        <v>0</v>
      </c>
      <c r="T116" s="16" t="s">
        <v>68</v>
      </c>
    </row>
    <row r="117" spans="1:20" ht="30.75" customHeight="1" x14ac:dyDescent="0.2">
      <c r="A117" s="163" t="s">
        <v>69</v>
      </c>
      <c r="B117" s="164"/>
      <c r="C117" s="164"/>
      <c r="D117" s="164"/>
      <c r="E117" s="164"/>
      <c r="F117" s="164"/>
      <c r="G117" s="164"/>
      <c r="H117" s="164"/>
      <c r="I117" s="165"/>
      <c r="J117" s="35">
        <f>SUM(J106:J116)</f>
        <v>83</v>
      </c>
      <c r="K117" s="35">
        <f>SUM(K106:K116)</f>
        <v>20</v>
      </c>
      <c r="L117" s="35">
        <f t="shared" ref="L117:P117" si="49">SUM(L106:L116)</f>
        <v>18</v>
      </c>
      <c r="M117" s="35">
        <f t="shared" si="49"/>
        <v>2</v>
      </c>
      <c r="N117" s="35">
        <f t="shared" si="49"/>
        <v>40</v>
      </c>
      <c r="O117" s="35">
        <f t="shared" si="49"/>
        <v>109</v>
      </c>
      <c r="P117" s="35">
        <f t="shared" si="49"/>
        <v>149</v>
      </c>
      <c r="Q117" s="36">
        <f>COUNTIF(Q106:Q116,"E")</f>
        <v>11</v>
      </c>
      <c r="R117" s="36">
        <f>COUNTIF(R106:R116,"C")</f>
        <v>0</v>
      </c>
      <c r="S117" s="36">
        <f>COUNTIF(S106:S116,"VP")</f>
        <v>0</v>
      </c>
      <c r="T117" s="37">
        <v>64.709999999999994</v>
      </c>
    </row>
    <row r="118" spans="1:20" ht="15.75" customHeight="1" x14ac:dyDescent="0.2">
      <c r="A118" s="167" t="s">
        <v>47</v>
      </c>
      <c r="B118" s="168"/>
      <c r="C118" s="168"/>
      <c r="D118" s="168"/>
      <c r="E118" s="168"/>
      <c r="F118" s="168"/>
      <c r="G118" s="168"/>
      <c r="H118" s="168"/>
      <c r="I118" s="168"/>
      <c r="J118" s="169"/>
      <c r="K118" s="35">
        <f>K117*14</f>
        <v>280</v>
      </c>
      <c r="L118" s="35">
        <f>L117*14</f>
        <v>252</v>
      </c>
      <c r="M118" s="35">
        <f t="shared" ref="M118:P118" si="50">M117*14</f>
        <v>28</v>
      </c>
      <c r="N118" s="35">
        <f t="shared" si="50"/>
        <v>560</v>
      </c>
      <c r="O118" s="35">
        <f t="shared" si="50"/>
        <v>1526</v>
      </c>
      <c r="P118" s="35">
        <f t="shared" si="50"/>
        <v>2086</v>
      </c>
      <c r="Q118" s="174"/>
      <c r="R118" s="175"/>
      <c r="S118" s="175"/>
      <c r="T118" s="176"/>
    </row>
    <row r="119" spans="1:20" ht="17.25" customHeight="1" x14ac:dyDescent="0.2">
      <c r="A119" s="170"/>
      <c r="B119" s="171"/>
      <c r="C119" s="171"/>
      <c r="D119" s="171"/>
      <c r="E119" s="171"/>
      <c r="F119" s="171"/>
      <c r="G119" s="171"/>
      <c r="H119" s="171"/>
      <c r="I119" s="171"/>
      <c r="J119" s="172"/>
      <c r="K119" s="180">
        <f>SUM(K118:M118)</f>
        <v>560</v>
      </c>
      <c r="L119" s="181"/>
      <c r="M119" s="182"/>
      <c r="N119" s="183">
        <f>SUM(N118:O118)</f>
        <v>2086</v>
      </c>
      <c r="O119" s="184"/>
      <c r="P119" s="185"/>
      <c r="Q119" s="177"/>
      <c r="R119" s="178"/>
      <c r="S119" s="178"/>
      <c r="T119" s="179"/>
    </row>
    <row r="120" spans="1:20" ht="8.25" hidden="1" customHeight="1" x14ac:dyDescent="0.2"/>
    <row r="121" spans="1:20" ht="31.5" hidden="1" customHeight="1" x14ac:dyDescent="0.2">
      <c r="B121" s="2"/>
      <c r="C121" s="2"/>
      <c r="D121" s="2"/>
      <c r="E121" s="2"/>
      <c r="F121" s="2"/>
      <c r="G121" s="2"/>
      <c r="M121" s="8"/>
      <c r="N121" s="8"/>
      <c r="O121" s="8"/>
      <c r="P121" s="8"/>
      <c r="Q121" s="8"/>
      <c r="R121" s="8"/>
      <c r="S121" s="8"/>
    </row>
    <row r="122" spans="1:20" ht="37.5" hidden="1" customHeight="1" x14ac:dyDescent="0.2">
      <c r="B122" s="8"/>
      <c r="C122" s="8"/>
      <c r="D122" s="8"/>
      <c r="E122" s="8"/>
      <c r="F122" s="8"/>
      <c r="G122" s="8"/>
      <c r="H122" s="12"/>
      <c r="I122" s="12"/>
      <c r="J122" s="12"/>
      <c r="M122" s="8"/>
      <c r="N122" s="8"/>
      <c r="O122" s="8"/>
      <c r="P122" s="8"/>
      <c r="Q122" s="8"/>
      <c r="R122" s="8"/>
      <c r="S122" s="8"/>
    </row>
    <row r="123" spans="1:20" ht="12.75" hidden="1" customHeight="1" x14ac:dyDescent="0.2"/>
    <row r="124" spans="1:20" ht="23.25" customHeight="1" x14ac:dyDescent="0.2">
      <c r="A124" s="166" t="s">
        <v>131</v>
      </c>
      <c r="B124" s="173"/>
      <c r="C124" s="173"/>
      <c r="D124" s="173"/>
      <c r="E124" s="173"/>
      <c r="F124" s="173"/>
      <c r="G124" s="173"/>
      <c r="H124" s="173"/>
      <c r="I124" s="173"/>
      <c r="J124" s="173"/>
      <c r="K124" s="173"/>
      <c r="L124" s="173"/>
      <c r="M124" s="173"/>
      <c r="N124" s="173"/>
      <c r="O124" s="173"/>
      <c r="P124" s="173"/>
      <c r="Q124" s="173"/>
      <c r="R124" s="173"/>
      <c r="S124" s="173"/>
      <c r="T124" s="173"/>
    </row>
    <row r="125" spans="1:20" ht="26.25" customHeight="1" x14ac:dyDescent="0.2">
      <c r="A125" s="166" t="s">
        <v>26</v>
      </c>
      <c r="B125" s="166" t="s">
        <v>25</v>
      </c>
      <c r="C125" s="166"/>
      <c r="D125" s="166"/>
      <c r="E125" s="166"/>
      <c r="F125" s="166"/>
      <c r="G125" s="166"/>
      <c r="H125" s="166"/>
      <c r="I125" s="166"/>
      <c r="J125" s="137" t="s">
        <v>39</v>
      </c>
      <c r="K125" s="137" t="s">
        <v>23</v>
      </c>
      <c r="L125" s="137"/>
      <c r="M125" s="137"/>
      <c r="N125" s="137" t="s">
        <v>40</v>
      </c>
      <c r="O125" s="137"/>
      <c r="P125" s="137"/>
      <c r="Q125" s="137" t="s">
        <v>22</v>
      </c>
      <c r="R125" s="137"/>
      <c r="S125" s="137"/>
      <c r="T125" s="137" t="s">
        <v>21</v>
      </c>
    </row>
    <row r="126" spans="1:20" x14ac:dyDescent="0.2">
      <c r="A126" s="166"/>
      <c r="B126" s="166"/>
      <c r="C126" s="166"/>
      <c r="D126" s="166"/>
      <c r="E126" s="166"/>
      <c r="F126" s="166"/>
      <c r="G126" s="166"/>
      <c r="H126" s="166"/>
      <c r="I126" s="166"/>
      <c r="J126" s="137"/>
      <c r="K126" s="25" t="s">
        <v>27</v>
      </c>
      <c r="L126" s="25" t="s">
        <v>28</v>
      </c>
      <c r="M126" s="25" t="s">
        <v>29</v>
      </c>
      <c r="N126" s="25" t="s">
        <v>33</v>
      </c>
      <c r="O126" s="25" t="s">
        <v>7</v>
      </c>
      <c r="P126" s="25" t="s">
        <v>30</v>
      </c>
      <c r="Q126" s="25" t="s">
        <v>31</v>
      </c>
      <c r="R126" s="25" t="s">
        <v>27</v>
      </c>
      <c r="S126" s="25" t="s">
        <v>32</v>
      </c>
      <c r="T126" s="137"/>
    </row>
    <row r="127" spans="1:20" ht="23.25" customHeight="1" x14ac:dyDescent="0.2">
      <c r="A127" s="28" t="str">
        <f t="shared" ref="A127:A132" si="51">IF(ISNA(INDEX($A$36:$T$99,MATCH($B127,$B$36:$B$99,0),1)),"",INDEX($A$36:$T$99,MATCH($B127,$B$36:$B$99,0),1))</f>
        <v>LMX1101</v>
      </c>
      <c r="B127" s="75" t="s">
        <v>80</v>
      </c>
      <c r="C127" s="75"/>
      <c r="D127" s="75"/>
      <c r="E127" s="75"/>
      <c r="F127" s="75"/>
      <c r="G127" s="75"/>
      <c r="H127" s="75"/>
      <c r="I127" s="75"/>
      <c r="J127" s="15">
        <f t="shared" ref="J127:J132" si="52">IF(ISNA(INDEX($A$36:$T$99,MATCH($B127,$B$36:$B$99,0),10)),"",INDEX($A$36:$T$99,MATCH($B127,$B$36:$B$99,0),10))</f>
        <v>7</v>
      </c>
      <c r="K127" s="15">
        <f t="shared" ref="K127:K132" si="53">IF(ISNA(INDEX($A$36:$T$99,MATCH($B127,$B$36:$B$99,0),11)),"",INDEX($A$36:$T$99,MATCH($B127,$B$36:$B$99,0),11))</f>
        <v>1</v>
      </c>
      <c r="L127" s="15">
        <f t="shared" ref="L127:L132" si="54">IF(ISNA(INDEX($A$36:$T$99,MATCH($B127,$B$36:$B$99,0),12)),"",INDEX($A$36:$T$99,MATCH($B127,$B$36:$B$99,0),12))</f>
        <v>2</v>
      </c>
      <c r="M127" s="15">
        <f t="shared" ref="M127:M132" si="55">IF(ISNA(INDEX($A$36:$T$99,MATCH($B127,$B$36:$B$99,0),13)),"",INDEX($A$36:$T$99,MATCH($B127,$B$36:$B$99,0),13))</f>
        <v>0</v>
      </c>
      <c r="N127" s="15">
        <f t="shared" ref="N127:N132" si="56">IF(ISNA(INDEX($A$36:$T$99,MATCH($B127,$B$36:$B$99,0),14)),"",INDEX($A$36:$T$99,MATCH($B127,$B$36:$B$99,0),14))</f>
        <v>3</v>
      </c>
      <c r="O127" s="15">
        <f t="shared" ref="O127:O132" si="57">IF(ISNA(INDEX($A$36:$T$99,MATCH($B127,$B$36:$B$99,0),15)),"",INDEX($A$36:$T$99,MATCH($B127,$B$36:$B$99,0),15))</f>
        <v>10</v>
      </c>
      <c r="P127" s="15">
        <f t="shared" ref="P127:P132" si="58">IF(ISNA(INDEX($A$36:$T$99,MATCH($B127,$B$36:$B$99,0),16)),"",INDEX($A$36:$T$99,MATCH($B127,$B$36:$B$99,0),16))</f>
        <v>13</v>
      </c>
      <c r="Q127" s="24">
        <f t="shared" ref="Q127:Q132" si="59">IF(ISNA(INDEX($A$36:$T$99,MATCH($B127,$B$36:$B$99,0),17)),"",INDEX($A$36:$T$99,MATCH($B127,$B$36:$B$99,0),17))</f>
        <v>0</v>
      </c>
      <c r="R127" s="24" t="str">
        <f t="shared" ref="R127:R132" si="60">IF(ISNA(INDEX($A$36:$T$99,MATCH($B127,$B$36:$B$99,0),18)),"",INDEX($A$36:$T$99,MATCH($B127,$B$36:$B$99,0),18))</f>
        <v>C</v>
      </c>
      <c r="S127" s="24">
        <f t="shared" ref="S127:S132" si="61">IF(ISNA(INDEX($A$36:$T$99,MATCH($B127,$B$36:$B$99,0),19)),"",INDEX($A$36:$T$99,MATCH($B127,$B$36:$B$99,0),19))</f>
        <v>0</v>
      </c>
      <c r="T127" s="14" t="s">
        <v>67</v>
      </c>
    </row>
    <row r="128" spans="1:20" ht="24.75" customHeight="1" x14ac:dyDescent="0.2">
      <c r="A128" s="28" t="str">
        <f t="shared" si="51"/>
        <v>LMX1201</v>
      </c>
      <c r="B128" s="75" t="s">
        <v>87</v>
      </c>
      <c r="C128" s="75"/>
      <c r="D128" s="75"/>
      <c r="E128" s="75"/>
      <c r="F128" s="75"/>
      <c r="G128" s="75"/>
      <c r="H128" s="75"/>
      <c r="I128" s="75"/>
      <c r="J128" s="15">
        <f t="shared" si="52"/>
        <v>7</v>
      </c>
      <c r="K128" s="15">
        <f t="shared" si="53"/>
        <v>1</v>
      </c>
      <c r="L128" s="15">
        <f t="shared" si="54"/>
        <v>2</v>
      </c>
      <c r="M128" s="15">
        <f t="shared" si="55"/>
        <v>0</v>
      </c>
      <c r="N128" s="15">
        <f t="shared" si="56"/>
        <v>3</v>
      </c>
      <c r="O128" s="15">
        <f t="shared" si="57"/>
        <v>10</v>
      </c>
      <c r="P128" s="15">
        <f t="shared" si="58"/>
        <v>13</v>
      </c>
      <c r="Q128" s="24">
        <f t="shared" si="59"/>
        <v>0</v>
      </c>
      <c r="R128" s="24" t="str">
        <f t="shared" si="60"/>
        <v>C</v>
      </c>
      <c r="S128" s="24">
        <f t="shared" si="61"/>
        <v>0</v>
      </c>
      <c r="T128" s="14" t="s">
        <v>67</v>
      </c>
    </row>
    <row r="129" spans="1:24" ht="23.25" customHeight="1" x14ac:dyDescent="0.2">
      <c r="A129" s="28" t="str">
        <f t="shared" si="51"/>
        <v>LMX2101</v>
      </c>
      <c r="B129" s="75" t="s">
        <v>93</v>
      </c>
      <c r="C129" s="75"/>
      <c r="D129" s="75"/>
      <c r="E129" s="75"/>
      <c r="F129" s="75"/>
      <c r="G129" s="75"/>
      <c r="H129" s="75"/>
      <c r="I129" s="75"/>
      <c r="J129" s="15">
        <f t="shared" si="52"/>
        <v>7</v>
      </c>
      <c r="K129" s="15">
        <f t="shared" si="53"/>
        <v>1</v>
      </c>
      <c r="L129" s="15">
        <f t="shared" si="54"/>
        <v>2</v>
      </c>
      <c r="M129" s="15">
        <f t="shared" si="55"/>
        <v>0</v>
      </c>
      <c r="N129" s="15">
        <f t="shared" si="56"/>
        <v>3</v>
      </c>
      <c r="O129" s="15">
        <f t="shared" si="57"/>
        <v>10</v>
      </c>
      <c r="P129" s="15">
        <f t="shared" si="58"/>
        <v>13</v>
      </c>
      <c r="Q129" s="24">
        <f t="shared" si="59"/>
        <v>0</v>
      </c>
      <c r="R129" s="24" t="str">
        <f t="shared" si="60"/>
        <v>C</v>
      </c>
      <c r="S129" s="24">
        <f t="shared" si="61"/>
        <v>0</v>
      </c>
      <c r="T129" s="14" t="s">
        <v>67</v>
      </c>
    </row>
    <row r="130" spans="1:24" s="46" customFormat="1" x14ac:dyDescent="0.2">
      <c r="A130" s="28" t="str">
        <f t="shared" si="51"/>
        <v>LMR2238</v>
      </c>
      <c r="B130" s="189" t="s">
        <v>99</v>
      </c>
      <c r="C130" s="189"/>
      <c r="D130" s="189"/>
      <c r="E130" s="189"/>
      <c r="F130" s="189"/>
      <c r="G130" s="189"/>
      <c r="H130" s="189"/>
      <c r="I130" s="189"/>
      <c r="J130" s="15">
        <f t="shared" si="52"/>
        <v>6</v>
      </c>
      <c r="K130" s="15">
        <f t="shared" si="53"/>
        <v>2</v>
      </c>
      <c r="L130" s="15">
        <f t="shared" si="54"/>
        <v>1</v>
      </c>
      <c r="M130" s="15">
        <f t="shared" si="55"/>
        <v>0</v>
      </c>
      <c r="N130" s="15">
        <f t="shared" si="56"/>
        <v>3</v>
      </c>
      <c r="O130" s="15">
        <f t="shared" si="57"/>
        <v>8</v>
      </c>
      <c r="P130" s="15">
        <f t="shared" si="58"/>
        <v>11</v>
      </c>
      <c r="Q130" s="24" t="str">
        <f t="shared" si="59"/>
        <v>E</v>
      </c>
      <c r="R130" s="24">
        <f t="shared" si="60"/>
        <v>0</v>
      </c>
      <c r="S130" s="24">
        <f t="shared" si="61"/>
        <v>0</v>
      </c>
      <c r="T130" s="48" t="s">
        <v>67</v>
      </c>
    </row>
    <row r="131" spans="1:24" s="46" customFormat="1" x14ac:dyDescent="0.2">
      <c r="A131" s="28" t="str">
        <f t="shared" si="51"/>
        <v>LMR2239</v>
      </c>
      <c r="B131" s="189" t="s">
        <v>100</v>
      </c>
      <c r="C131" s="189"/>
      <c r="D131" s="189"/>
      <c r="E131" s="189"/>
      <c r="F131" s="189"/>
      <c r="G131" s="189"/>
      <c r="H131" s="189"/>
      <c r="I131" s="189"/>
      <c r="J131" s="15">
        <f t="shared" si="52"/>
        <v>5</v>
      </c>
      <c r="K131" s="15">
        <f t="shared" si="53"/>
        <v>0</v>
      </c>
      <c r="L131" s="15">
        <f t="shared" si="54"/>
        <v>3</v>
      </c>
      <c r="M131" s="15">
        <f t="shared" si="55"/>
        <v>0</v>
      </c>
      <c r="N131" s="15">
        <f t="shared" si="56"/>
        <v>3</v>
      </c>
      <c r="O131" s="15">
        <f t="shared" si="57"/>
        <v>6</v>
      </c>
      <c r="P131" s="15">
        <f t="shared" si="58"/>
        <v>9</v>
      </c>
      <c r="Q131" s="24">
        <f t="shared" si="59"/>
        <v>0</v>
      </c>
      <c r="R131" s="24">
        <f t="shared" si="60"/>
        <v>0</v>
      </c>
      <c r="S131" s="24" t="str">
        <f t="shared" si="61"/>
        <v>VP</v>
      </c>
      <c r="T131" s="48"/>
    </row>
    <row r="132" spans="1:24" x14ac:dyDescent="0.2">
      <c r="A132" s="28" t="str">
        <f t="shared" si="51"/>
        <v>LMR2240</v>
      </c>
      <c r="B132" s="189" t="s">
        <v>101</v>
      </c>
      <c r="C132" s="189"/>
      <c r="D132" s="189"/>
      <c r="E132" s="189"/>
      <c r="F132" s="189"/>
      <c r="G132" s="189"/>
      <c r="H132" s="189"/>
      <c r="I132" s="189"/>
      <c r="J132" s="15">
        <f t="shared" si="52"/>
        <v>5</v>
      </c>
      <c r="K132" s="15">
        <f t="shared" si="53"/>
        <v>0</v>
      </c>
      <c r="L132" s="15">
        <f t="shared" si="54"/>
        <v>0</v>
      </c>
      <c r="M132" s="15">
        <f t="shared" si="55"/>
        <v>2</v>
      </c>
      <c r="N132" s="15">
        <f t="shared" si="56"/>
        <v>2</v>
      </c>
      <c r="O132" s="15">
        <f t="shared" si="57"/>
        <v>7</v>
      </c>
      <c r="P132" s="15">
        <f t="shared" si="58"/>
        <v>9</v>
      </c>
      <c r="Q132" s="24">
        <f t="shared" si="59"/>
        <v>0</v>
      </c>
      <c r="R132" s="24">
        <f t="shared" si="60"/>
        <v>0</v>
      </c>
      <c r="S132" s="24" t="str">
        <f t="shared" si="61"/>
        <v>VP</v>
      </c>
      <c r="T132" s="14" t="s">
        <v>38</v>
      </c>
    </row>
    <row r="133" spans="1:24" ht="25.5" customHeight="1" x14ac:dyDescent="0.2">
      <c r="A133" s="163" t="s">
        <v>61</v>
      </c>
      <c r="B133" s="164"/>
      <c r="C133" s="164"/>
      <c r="D133" s="164"/>
      <c r="E133" s="164"/>
      <c r="F133" s="164"/>
      <c r="G133" s="164"/>
      <c r="H133" s="164"/>
      <c r="I133" s="165"/>
      <c r="J133" s="35">
        <f>SUM(J127:J132)</f>
        <v>37</v>
      </c>
      <c r="K133" s="35">
        <f t="shared" ref="K133:P133" si="62">SUM(K127:K132)</f>
        <v>5</v>
      </c>
      <c r="L133" s="35">
        <f t="shared" si="62"/>
        <v>10</v>
      </c>
      <c r="M133" s="35">
        <f t="shared" si="62"/>
        <v>2</v>
      </c>
      <c r="N133" s="35">
        <f>SUM(N127:N132)</f>
        <v>17</v>
      </c>
      <c r="O133" s="35">
        <f t="shared" si="62"/>
        <v>51</v>
      </c>
      <c r="P133" s="35">
        <f t="shared" si="62"/>
        <v>68</v>
      </c>
      <c r="Q133" s="36">
        <f>COUNTIF(Q127:Q132,"E")</f>
        <v>1</v>
      </c>
      <c r="R133" s="36">
        <f>COUNTIF(R127:R132,"C")</f>
        <v>3</v>
      </c>
      <c r="S133" s="36">
        <f>COUNTIF(S127:S132,"VP")</f>
        <v>2</v>
      </c>
      <c r="T133" s="37">
        <v>35.29</v>
      </c>
    </row>
    <row r="134" spans="1:24" ht="13.5" customHeight="1" x14ac:dyDescent="0.2">
      <c r="A134" s="167" t="s">
        <v>47</v>
      </c>
      <c r="B134" s="168"/>
      <c r="C134" s="168"/>
      <c r="D134" s="168"/>
      <c r="E134" s="168"/>
      <c r="F134" s="168"/>
      <c r="G134" s="168"/>
      <c r="H134" s="168"/>
      <c r="I134" s="168"/>
      <c r="J134" s="169"/>
      <c r="K134" s="35">
        <f>K133*14</f>
        <v>70</v>
      </c>
      <c r="L134" s="35">
        <f>L133*14</f>
        <v>140</v>
      </c>
      <c r="M134" s="35">
        <f t="shared" ref="M134:P134" si="63">M133*14</f>
        <v>28</v>
      </c>
      <c r="N134" s="35">
        <f t="shared" si="63"/>
        <v>238</v>
      </c>
      <c r="O134" s="35">
        <f t="shared" si="63"/>
        <v>714</v>
      </c>
      <c r="P134" s="35">
        <f t="shared" si="63"/>
        <v>952</v>
      </c>
      <c r="Q134" s="174"/>
      <c r="R134" s="175"/>
      <c r="S134" s="175"/>
      <c r="T134" s="176"/>
    </row>
    <row r="135" spans="1:24" ht="16.5" customHeight="1" x14ac:dyDescent="0.2">
      <c r="A135" s="170"/>
      <c r="B135" s="171"/>
      <c r="C135" s="171"/>
      <c r="D135" s="171"/>
      <c r="E135" s="171"/>
      <c r="F135" s="171"/>
      <c r="G135" s="171"/>
      <c r="H135" s="171"/>
      <c r="I135" s="171"/>
      <c r="J135" s="172"/>
      <c r="K135" s="180">
        <f>SUM(K134:M134)</f>
        <v>238</v>
      </c>
      <c r="L135" s="181"/>
      <c r="M135" s="182"/>
      <c r="N135" s="183">
        <f>SUM(N134:O134)</f>
        <v>952</v>
      </c>
      <c r="O135" s="184"/>
      <c r="P135" s="185"/>
      <c r="Q135" s="177"/>
      <c r="R135" s="178"/>
      <c r="S135" s="178"/>
      <c r="T135" s="179"/>
    </row>
    <row r="136" spans="1:24" ht="18.75" hidden="1" customHeight="1" x14ac:dyDescent="0.2"/>
    <row r="137" spans="1:24" ht="8.25" hidden="1" customHeight="1" x14ac:dyDescent="0.2"/>
    <row r="138" spans="1:24" hidden="1" x14ac:dyDescent="0.2">
      <c r="B138" s="2"/>
      <c r="C138" s="2"/>
      <c r="D138" s="2"/>
      <c r="E138" s="2"/>
      <c r="F138" s="2"/>
      <c r="G138" s="2"/>
      <c r="M138" s="8"/>
      <c r="N138" s="8"/>
      <c r="O138" s="8"/>
      <c r="P138" s="8"/>
      <c r="Q138" s="8"/>
      <c r="R138" s="8"/>
      <c r="S138" s="8"/>
    </row>
    <row r="139" spans="1:24" hidden="1" x14ac:dyDescent="0.2"/>
    <row r="140" spans="1:24" x14ac:dyDescent="0.2">
      <c r="A140" s="111" t="s">
        <v>56</v>
      </c>
      <c r="B140" s="111"/>
    </row>
    <row r="141" spans="1:24" x14ac:dyDescent="0.2">
      <c r="A141" s="194" t="s">
        <v>26</v>
      </c>
      <c r="B141" s="190" t="s">
        <v>48</v>
      </c>
      <c r="C141" s="196"/>
      <c r="D141" s="196"/>
      <c r="E141" s="196"/>
      <c r="F141" s="196"/>
      <c r="G141" s="191"/>
      <c r="H141" s="190" t="s">
        <v>51</v>
      </c>
      <c r="I141" s="191"/>
      <c r="J141" s="186" t="s">
        <v>52</v>
      </c>
      <c r="K141" s="187"/>
      <c r="L141" s="187"/>
      <c r="M141" s="187"/>
      <c r="N141" s="187"/>
      <c r="O141" s="188"/>
      <c r="P141" s="190" t="s">
        <v>46</v>
      </c>
      <c r="Q141" s="191"/>
      <c r="R141" s="186" t="s">
        <v>53</v>
      </c>
      <c r="S141" s="187"/>
      <c r="T141" s="188"/>
    </row>
    <row r="142" spans="1:24" x14ac:dyDescent="0.2">
      <c r="A142" s="195"/>
      <c r="B142" s="192"/>
      <c r="C142" s="197"/>
      <c r="D142" s="197"/>
      <c r="E142" s="197"/>
      <c r="F142" s="197"/>
      <c r="G142" s="193"/>
      <c r="H142" s="192"/>
      <c r="I142" s="193"/>
      <c r="J142" s="186" t="s">
        <v>33</v>
      </c>
      <c r="K142" s="188"/>
      <c r="L142" s="186" t="s">
        <v>7</v>
      </c>
      <c r="M142" s="188"/>
      <c r="N142" s="186" t="s">
        <v>30</v>
      </c>
      <c r="O142" s="188"/>
      <c r="P142" s="192"/>
      <c r="Q142" s="193"/>
      <c r="R142" s="34" t="s">
        <v>54</v>
      </c>
      <c r="S142" s="186" t="s">
        <v>55</v>
      </c>
      <c r="T142" s="188"/>
    </row>
    <row r="143" spans="1:24" x14ac:dyDescent="0.2">
      <c r="A143" s="34">
        <v>1</v>
      </c>
      <c r="B143" s="186" t="s">
        <v>49</v>
      </c>
      <c r="C143" s="187"/>
      <c r="D143" s="187"/>
      <c r="E143" s="187"/>
      <c r="F143" s="187"/>
      <c r="G143" s="188"/>
      <c r="H143" s="202">
        <f>J143</f>
        <v>672</v>
      </c>
      <c r="I143" s="202"/>
      <c r="J143" s="203">
        <f>SUM(N43,N52,N63,N73)*14-J144</f>
        <v>672</v>
      </c>
      <c r="K143" s="204"/>
      <c r="L143" s="203">
        <f>SUM(O43,O52,O63,O73)*14-L144</f>
        <v>1820</v>
      </c>
      <c r="M143" s="204"/>
      <c r="N143" s="205">
        <f>SUM(P43,P52,P63,P73)*14-N144</f>
        <v>2492</v>
      </c>
      <c r="O143" s="206"/>
      <c r="P143" s="207">
        <f>H143/H145</f>
        <v>0.84210526315789469</v>
      </c>
      <c r="Q143" s="208"/>
      <c r="R143" s="43">
        <v>46</v>
      </c>
      <c r="S143" s="209">
        <v>53</v>
      </c>
      <c r="T143" s="210"/>
    </row>
    <row r="144" spans="1:24" x14ac:dyDescent="0.2">
      <c r="A144" s="34">
        <v>2</v>
      </c>
      <c r="B144" s="186" t="s">
        <v>50</v>
      </c>
      <c r="C144" s="187"/>
      <c r="D144" s="187"/>
      <c r="E144" s="187"/>
      <c r="F144" s="187"/>
      <c r="G144" s="188"/>
      <c r="H144" s="211">
        <f>J144</f>
        <v>126</v>
      </c>
      <c r="I144" s="202"/>
      <c r="J144" s="212">
        <f>N98</f>
        <v>126</v>
      </c>
      <c r="K144" s="213"/>
      <c r="L144" s="212">
        <f>O98</f>
        <v>420</v>
      </c>
      <c r="M144" s="213"/>
      <c r="N144" s="214">
        <f>P98</f>
        <v>546</v>
      </c>
      <c r="O144" s="206"/>
      <c r="P144" s="207">
        <f>H144/H145</f>
        <v>0.15789473684210525</v>
      </c>
      <c r="Q144" s="208"/>
      <c r="R144" s="13">
        <v>14</v>
      </c>
      <c r="S144" s="215">
        <v>7</v>
      </c>
      <c r="T144" s="216"/>
      <c r="U144" s="219" t="str">
        <f>IF(N144=P98,"Corect","Nu corespunde cu tabelul de opționale")</f>
        <v>Corect</v>
      </c>
      <c r="V144" s="220"/>
      <c r="W144" s="220"/>
      <c r="X144" s="220"/>
    </row>
    <row r="145" spans="1:28" x14ac:dyDescent="0.2">
      <c r="A145" s="186" t="s">
        <v>24</v>
      </c>
      <c r="B145" s="187"/>
      <c r="C145" s="187"/>
      <c r="D145" s="187"/>
      <c r="E145" s="187"/>
      <c r="F145" s="187"/>
      <c r="G145" s="188"/>
      <c r="H145" s="137">
        <f>J145</f>
        <v>798</v>
      </c>
      <c r="I145" s="137"/>
      <c r="J145" s="137">
        <f>SUM(J143:K144)</f>
        <v>798</v>
      </c>
      <c r="K145" s="137"/>
      <c r="L145" s="81">
        <f>SUM(L143:M144)</f>
        <v>2240</v>
      </c>
      <c r="M145" s="83"/>
      <c r="N145" s="81">
        <f>SUM(N143:O144)</f>
        <v>3038</v>
      </c>
      <c r="O145" s="83"/>
      <c r="P145" s="198">
        <f>SUM(P143:Q144)</f>
        <v>1</v>
      </c>
      <c r="Q145" s="199"/>
      <c r="R145" s="44">
        <f>SUM(R143:R144)</f>
        <v>60</v>
      </c>
      <c r="S145" s="200">
        <f>SUM(S143:T144)</f>
        <v>60</v>
      </c>
      <c r="T145" s="201"/>
    </row>
    <row r="146" spans="1:28" s="42" customFormat="1" x14ac:dyDescent="0.2">
      <c r="U146" s="40"/>
    </row>
    <row r="147" spans="1:28" ht="15" x14ac:dyDescent="0.2">
      <c r="U147" s="65"/>
      <c r="V147" s="66"/>
      <c r="W147" s="66"/>
      <c r="X147" s="66"/>
      <c r="Y147" s="66"/>
      <c r="Z147" s="66"/>
      <c r="AA147" s="66"/>
      <c r="AB147" s="66"/>
    </row>
  </sheetData>
  <sheetProtection formatCells="0" formatRows="0" insertRows="0"/>
  <mergeCells count="221">
    <mergeCell ref="U73:W73"/>
    <mergeCell ref="U144:X144"/>
    <mergeCell ref="U3:X3"/>
    <mergeCell ref="U4:X4"/>
    <mergeCell ref="U5:X5"/>
    <mergeCell ref="U27:V27"/>
    <mergeCell ref="U28:V28"/>
    <mergeCell ref="U43:W43"/>
    <mergeCell ref="U52:W52"/>
    <mergeCell ref="U63:W63"/>
    <mergeCell ref="U16:Z18"/>
    <mergeCell ref="U80:Y82"/>
    <mergeCell ref="U85:Y91"/>
    <mergeCell ref="A145:G145"/>
    <mergeCell ref="H145:I145"/>
    <mergeCell ref="J145:K145"/>
    <mergeCell ref="L145:M145"/>
    <mergeCell ref="N145:O145"/>
    <mergeCell ref="P145:Q145"/>
    <mergeCell ref="S145:T145"/>
    <mergeCell ref="B143:G143"/>
    <mergeCell ref="H143:I143"/>
    <mergeCell ref="J143:K143"/>
    <mergeCell ref="L143:M143"/>
    <mergeCell ref="N143:O143"/>
    <mergeCell ref="P143:Q143"/>
    <mergeCell ref="S143:T143"/>
    <mergeCell ref="B144:G144"/>
    <mergeCell ref="H144:I144"/>
    <mergeCell ref="J144:K144"/>
    <mergeCell ref="L144:M144"/>
    <mergeCell ref="N144:O144"/>
    <mergeCell ref="P144:Q144"/>
    <mergeCell ref="S144:T144"/>
    <mergeCell ref="J141:O141"/>
    <mergeCell ref="A134:J135"/>
    <mergeCell ref="Q134:T135"/>
    <mergeCell ref="A133:I133"/>
    <mergeCell ref="K135:M135"/>
    <mergeCell ref="N135:P135"/>
    <mergeCell ref="B132:I132"/>
    <mergeCell ref="B127:I127"/>
    <mergeCell ref="B128:I128"/>
    <mergeCell ref="B129:I129"/>
    <mergeCell ref="B130:I130"/>
    <mergeCell ref="B131:I131"/>
    <mergeCell ref="P141:Q142"/>
    <mergeCell ref="R141:T141"/>
    <mergeCell ref="J142:K142"/>
    <mergeCell ref="L142:M142"/>
    <mergeCell ref="N142:O142"/>
    <mergeCell ref="S142:T142"/>
    <mergeCell ref="A140:B140"/>
    <mergeCell ref="A141:A142"/>
    <mergeCell ref="B141:G142"/>
    <mergeCell ref="H141:I142"/>
    <mergeCell ref="A118:J119"/>
    <mergeCell ref="A125:A126"/>
    <mergeCell ref="A124:T124"/>
    <mergeCell ref="J125:J126"/>
    <mergeCell ref="K125:M125"/>
    <mergeCell ref="N125:P125"/>
    <mergeCell ref="Q118:T119"/>
    <mergeCell ref="K119:M119"/>
    <mergeCell ref="N119:P119"/>
    <mergeCell ref="B125:I126"/>
    <mergeCell ref="Q125:S125"/>
    <mergeCell ref="T125:T126"/>
    <mergeCell ref="A117:I117"/>
    <mergeCell ref="Q104:S104"/>
    <mergeCell ref="B115:I115"/>
    <mergeCell ref="B116:I116"/>
    <mergeCell ref="B107:I107"/>
    <mergeCell ref="B109:I109"/>
    <mergeCell ref="B110:I110"/>
    <mergeCell ref="B111:I111"/>
    <mergeCell ref="B112:I112"/>
    <mergeCell ref="B113:I113"/>
    <mergeCell ref="B108:I108"/>
    <mergeCell ref="B114:I114"/>
    <mergeCell ref="A104:A105"/>
    <mergeCell ref="B104:I105"/>
    <mergeCell ref="J104:J105"/>
    <mergeCell ref="K104:M104"/>
    <mergeCell ref="T104:T105"/>
    <mergeCell ref="N104:P104"/>
    <mergeCell ref="Q77:S77"/>
    <mergeCell ref="K99:M99"/>
    <mergeCell ref="N99:P99"/>
    <mergeCell ref="Q98:T99"/>
    <mergeCell ref="A97:I97"/>
    <mergeCell ref="A98:J99"/>
    <mergeCell ref="B80:I80"/>
    <mergeCell ref="T77:T78"/>
    <mergeCell ref="B77:I78"/>
    <mergeCell ref="B84:I84"/>
    <mergeCell ref="B95:I95"/>
    <mergeCell ref="A79:T79"/>
    <mergeCell ref="A85:T85"/>
    <mergeCell ref="J77:J78"/>
    <mergeCell ref="K77:M77"/>
    <mergeCell ref="N77:P77"/>
    <mergeCell ref="A77:A78"/>
    <mergeCell ref="B88:I88"/>
    <mergeCell ref="B83:I83"/>
    <mergeCell ref="B96:I96"/>
    <mergeCell ref="B73:I73"/>
    <mergeCell ref="B82:I82"/>
    <mergeCell ref="B87:I87"/>
    <mergeCell ref="B81:I81"/>
    <mergeCell ref="B86:I86"/>
    <mergeCell ref="B92:I92"/>
    <mergeCell ref="B93:I93"/>
    <mergeCell ref="A91:T91"/>
    <mergeCell ref="B90:I90"/>
    <mergeCell ref="B89:I89"/>
    <mergeCell ref="A56:T56"/>
    <mergeCell ref="J57:J58"/>
    <mergeCell ref="K57:M57"/>
    <mergeCell ref="A1:K1"/>
    <mergeCell ref="A3:K3"/>
    <mergeCell ref="K46:M46"/>
    <mergeCell ref="M18:T18"/>
    <mergeCell ref="M1:T1"/>
    <mergeCell ref="M13:T13"/>
    <mergeCell ref="A4:K5"/>
    <mergeCell ref="A34:T34"/>
    <mergeCell ref="A18:K18"/>
    <mergeCell ref="A16:K16"/>
    <mergeCell ref="M3:N3"/>
    <mergeCell ref="M5:N5"/>
    <mergeCell ref="D25:F25"/>
    <mergeCell ref="A17:K17"/>
    <mergeCell ref="N46:P46"/>
    <mergeCell ref="Q46:S46"/>
    <mergeCell ref="B41:I41"/>
    <mergeCell ref="B39:I39"/>
    <mergeCell ref="B40:I40"/>
    <mergeCell ref="B43:I43"/>
    <mergeCell ref="M16:T16"/>
    <mergeCell ref="M17:T17"/>
    <mergeCell ref="M12:T12"/>
    <mergeCell ref="M15:T15"/>
    <mergeCell ref="A10:K10"/>
    <mergeCell ref="A11:K11"/>
    <mergeCell ref="M14:T14"/>
    <mergeCell ref="A37:A38"/>
    <mergeCell ref="A2:K2"/>
    <mergeCell ref="O5:Q5"/>
    <mergeCell ref="O3:Q3"/>
    <mergeCell ref="O4:Q4"/>
    <mergeCell ref="M4:N4"/>
    <mergeCell ref="A9:K9"/>
    <mergeCell ref="A6:K6"/>
    <mergeCell ref="A7:K7"/>
    <mergeCell ref="A8:K8"/>
    <mergeCell ref="R3:T3"/>
    <mergeCell ref="R4:T4"/>
    <mergeCell ref="R5:T5"/>
    <mergeCell ref="B37:I38"/>
    <mergeCell ref="T46:T47"/>
    <mergeCell ref="A45:T45"/>
    <mergeCell ref="J46:J47"/>
    <mergeCell ref="M7:T10"/>
    <mergeCell ref="A14:K14"/>
    <mergeCell ref="J37:J38"/>
    <mergeCell ref="A36:T36"/>
    <mergeCell ref="M24:T30"/>
    <mergeCell ref="A19:K22"/>
    <mergeCell ref="M20:T22"/>
    <mergeCell ref="I25:K25"/>
    <mergeCell ref="B25:C25"/>
    <mergeCell ref="H25:H26"/>
    <mergeCell ref="A24:G24"/>
    <mergeCell ref="G25:G26"/>
    <mergeCell ref="A12:K12"/>
    <mergeCell ref="A13:K13"/>
    <mergeCell ref="A15:K15"/>
    <mergeCell ref="T37:T38"/>
    <mergeCell ref="N37:P37"/>
    <mergeCell ref="K37:M37"/>
    <mergeCell ref="Q37:S37"/>
    <mergeCell ref="B42:I42"/>
    <mergeCell ref="B46:I47"/>
    <mergeCell ref="B69:I69"/>
    <mergeCell ref="B70:I70"/>
    <mergeCell ref="B71:I71"/>
    <mergeCell ref="B72:I72"/>
    <mergeCell ref="B57:I58"/>
    <mergeCell ref="B59:I59"/>
    <mergeCell ref="A65:T65"/>
    <mergeCell ref="B60:I60"/>
    <mergeCell ref="J66:J67"/>
    <mergeCell ref="K66:M66"/>
    <mergeCell ref="N66:P66"/>
    <mergeCell ref="Q66:S66"/>
    <mergeCell ref="A66:A67"/>
    <mergeCell ref="AC80:AJ80"/>
    <mergeCell ref="B94:I94"/>
    <mergeCell ref="U147:AB147"/>
    <mergeCell ref="U10:Z13"/>
    <mergeCell ref="U21:AA24"/>
    <mergeCell ref="A103:T103"/>
    <mergeCell ref="B106:I106"/>
    <mergeCell ref="B49:I49"/>
    <mergeCell ref="A46:A47"/>
    <mergeCell ref="B52:I52"/>
    <mergeCell ref="B50:I50"/>
    <mergeCell ref="B51:I51"/>
    <mergeCell ref="B48:I48"/>
    <mergeCell ref="A57:A58"/>
    <mergeCell ref="A76:T76"/>
    <mergeCell ref="T66:T67"/>
    <mergeCell ref="B63:I63"/>
    <mergeCell ref="B66:I67"/>
    <mergeCell ref="B68:I68"/>
    <mergeCell ref="B61:I61"/>
    <mergeCell ref="B62:I62"/>
    <mergeCell ref="N57:P57"/>
    <mergeCell ref="Q57:S57"/>
    <mergeCell ref="T57:T58"/>
  </mergeCells>
  <phoneticPr fontId="6" type="noConversion"/>
  <conditionalFormatting sqref="U3:U5 U27:U28 U144">
    <cfRule type="cellIs" dxfId="23" priority="47" operator="equal">
      <formula>"E bine"</formula>
    </cfRule>
  </conditionalFormatting>
  <conditionalFormatting sqref="U3:U5 U27:U28 U144">
    <cfRule type="cellIs" dxfId="22" priority="46" operator="equal">
      <formula>"NU e bine"</formula>
    </cfRule>
  </conditionalFormatting>
  <conditionalFormatting sqref="U3:V5 U27:V28">
    <cfRule type="cellIs" dxfId="21" priority="39" operator="equal">
      <formula>"Suma trebuie să fie 52"</formula>
    </cfRule>
    <cfRule type="cellIs" dxfId="20" priority="40" operator="equal">
      <formula>"Corect"</formula>
    </cfRule>
    <cfRule type="cellIs" dxfId="19" priority="41" operator="equal">
      <formula>SUM($B$27:$J$27)</formula>
    </cfRule>
    <cfRule type="cellIs" dxfId="18" priority="42" operator="lessThan">
      <formula>"(SUM(B28:K28)=52"</formula>
    </cfRule>
    <cfRule type="cellIs" dxfId="17" priority="43" operator="equal">
      <formula>52</formula>
    </cfRule>
    <cfRule type="cellIs" dxfId="16" priority="44" operator="equal">
      <formula>$K$27</formula>
    </cfRule>
    <cfRule type="cellIs" dxfId="15" priority="45" operator="equal">
      <formula>$B$27:$K$27=52</formula>
    </cfRule>
  </conditionalFormatting>
  <conditionalFormatting sqref="U3:V5 U27:V28 U144:V144">
    <cfRule type="cellIs" dxfId="14" priority="37" operator="equal">
      <formula>"Suma trebuie să fie 52"</formula>
    </cfRule>
    <cfRule type="cellIs" dxfId="13" priority="38" operator="equal">
      <formula>"Corect"</formula>
    </cfRule>
  </conditionalFormatting>
  <conditionalFormatting sqref="U3:X5">
    <cfRule type="cellIs" dxfId="12" priority="36" operator="equal">
      <formula>"Trebuie alocate cel puțin 20 de ore pe săptămână"</formula>
    </cfRule>
  </conditionalFormatting>
  <conditionalFormatting sqref="U27:V28 U144:X144">
    <cfRule type="cellIs" dxfId="11" priority="24" operator="equal">
      <formula>"Corect"</formula>
    </cfRule>
  </conditionalFormatting>
  <conditionalFormatting sqref="U27:V27">
    <cfRule type="cellIs" dxfId="10" priority="23" operator="equal">
      <formula>"Correct"</formula>
    </cfRule>
  </conditionalFormatting>
  <conditionalFormatting sqref="U43:W43 U52:W52 U63:W63 U73:W73">
    <cfRule type="cellIs" dxfId="9" priority="20" operator="equal">
      <formula>"E trebuie să fie cel puțin egal cu C+VP"</formula>
    </cfRule>
    <cfRule type="cellIs" dxfId="8" priority="21" operator="equal">
      <formula>"Corect"</formula>
    </cfRule>
  </conditionalFormatting>
  <conditionalFormatting sqref="U144:V144">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SUM($B$27:$J$27)</formula>
    </cfRule>
    <cfRule type="cellIs" dxfId="3" priority="6" operator="lessThan">
      <formula>"(SUM(B28:K28)=52"</formula>
    </cfRule>
    <cfRule type="cellIs" dxfId="2" priority="7" operator="equal">
      <formula>52</formula>
    </cfRule>
    <cfRule type="cellIs" dxfId="1" priority="8" operator="equal">
      <formula>$K$27</formula>
    </cfRule>
    <cfRule type="cellIs" dxfId="0" priority="9" operator="equal">
      <formula>$B$27:$K$27=52</formula>
    </cfRule>
  </conditionalFormatting>
  <dataValidations count="5">
    <dataValidation type="list" allowBlank="1" showInputMessage="1" showErrorMessage="1" sqref="R68:R72 R48:R51 R59:R62 R39:R42 R80:R84 R86:R90 R92:R96">
      <formula1>$R$38</formula1>
    </dataValidation>
    <dataValidation type="list" allowBlank="1" showInputMessage="1" showErrorMessage="1" sqref="Q68:Q72 Q48:Q51 Q59:Q62 Q39:Q42 Q80:Q84 Q86:Q90 Q92:Q96">
      <formula1>$Q$38</formula1>
    </dataValidation>
    <dataValidation type="list" allowBlank="1" showInputMessage="1" showErrorMessage="1" sqref="S68:S72 S59:S62 S48:S51 S39:S42 S80:S84 S86:S90 S92:S96">
      <formula1>$S$38</formula1>
    </dataValidation>
    <dataValidation type="list" allowBlank="1" showInputMessage="1" showErrorMessage="1" sqref="T59:T62 T106:T116 T68:T72 T48:T51 T39:T42 T127:T132 T80:T84 T86:T90 T92:T96">
      <formula1>$O$35:$S$35</formula1>
    </dataValidation>
    <dataValidation type="list" allowBlank="1" showInputMessage="1" showErrorMessage="1" sqref="B106:I116 B127:I132">
      <formula1>$B$37:$B$99</formula1>
    </dataValidation>
  </dataValidations>
  <pageMargins left="0.7" right="0.7" top="0.75" bottom="0.75" header="0.3" footer="0.3"/>
  <pageSetup paperSize="9" orientation="landscape" blackAndWhite="1" r:id="rId1"/>
  <headerFooter>
    <oddHeader>&amp;R&amp;P</oddHeader>
    <oddFooter>&amp;LRECTOR,
Acad. Prof.univ.dr. Ioan Aurel POP&amp;CDECAN,
Prof. univ. dr. Corin BRAGA&amp;RDIRECTOR DE DEPARTAMENT,
Conf. univ. dr. Daiana CUIBUS</oddFooter>
  </headerFooter>
  <rowBreaks count="4" manualBreakCount="4">
    <brk id="28" max="16383" man="1"/>
    <brk id="64" max="16383" man="1"/>
    <brk id="90" max="16383" man="1"/>
    <brk id="119" max="16383" man="1"/>
  </rowBreaks>
  <ignoredErrors>
    <ignoredError sqref="Q43" formula="1"/>
  </ignoredErrors>
  <extLs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Layout" topLeftCell="A7" zoomScaleNormal="100" workbookViewId="0">
      <selection activeCell="A23" sqref="A23:T23"/>
    </sheetView>
  </sheetViews>
  <sheetFormatPr defaultColWidth="8.85546875" defaultRowHeight="15" x14ac:dyDescent="0.25"/>
  <sheetData>
    <row r="1" spans="1:20" x14ac:dyDescent="0.25">
      <c r="A1" s="50"/>
      <c r="B1" s="50"/>
      <c r="C1" s="50"/>
      <c r="D1" s="50"/>
      <c r="E1" s="50"/>
      <c r="F1" s="50"/>
      <c r="G1" s="50"/>
      <c r="H1" s="50"/>
      <c r="I1" s="50"/>
      <c r="J1" s="50"/>
      <c r="K1" s="50"/>
      <c r="L1" s="50"/>
      <c r="M1" s="50"/>
      <c r="N1" s="50"/>
      <c r="O1" s="50"/>
      <c r="P1" s="50"/>
      <c r="Q1" s="50"/>
      <c r="R1" s="50"/>
      <c r="S1" s="50"/>
      <c r="T1" s="50"/>
    </row>
    <row r="2" spans="1:20" x14ac:dyDescent="0.25">
      <c r="A2" s="116" t="s">
        <v>145</v>
      </c>
      <c r="B2" s="116"/>
      <c r="C2" s="116"/>
      <c r="D2" s="116"/>
      <c r="E2" s="116"/>
      <c r="F2" s="116"/>
      <c r="G2" s="116"/>
      <c r="H2" s="116"/>
      <c r="I2" s="116"/>
      <c r="J2" s="116"/>
      <c r="K2" s="116"/>
      <c r="L2" s="116"/>
      <c r="M2" s="116"/>
      <c r="N2" s="116"/>
      <c r="O2" s="116"/>
      <c r="P2" s="116"/>
      <c r="Q2" s="116"/>
      <c r="R2" s="116"/>
      <c r="S2" s="116"/>
      <c r="T2" s="116"/>
    </row>
    <row r="3" spans="1:20" x14ac:dyDescent="0.25">
      <c r="A3" s="50"/>
      <c r="B3" s="50"/>
      <c r="C3" s="50"/>
      <c r="D3" s="50"/>
      <c r="E3" s="50"/>
      <c r="F3" s="50"/>
      <c r="G3" s="50"/>
      <c r="H3" s="50"/>
      <c r="I3" s="50"/>
      <c r="J3" s="50"/>
      <c r="K3" s="50"/>
      <c r="L3" s="50"/>
      <c r="M3" s="50"/>
      <c r="N3" s="50"/>
      <c r="O3" s="50"/>
      <c r="P3" s="50"/>
      <c r="Q3" s="50"/>
      <c r="R3" s="50"/>
      <c r="S3" s="50"/>
      <c r="T3" s="50"/>
    </row>
    <row r="4" spans="1:20" x14ac:dyDescent="0.25">
      <c r="A4" s="101" t="s">
        <v>146</v>
      </c>
      <c r="B4" s="101"/>
      <c r="C4" s="101"/>
      <c r="D4" s="101"/>
      <c r="E4" s="101"/>
      <c r="F4" s="101"/>
      <c r="G4" s="101"/>
      <c r="H4" s="101"/>
      <c r="I4" s="101"/>
      <c r="J4" s="101"/>
      <c r="K4" s="101"/>
      <c r="L4" s="101"/>
      <c r="M4" s="101"/>
      <c r="N4" s="101"/>
      <c r="O4" s="101"/>
      <c r="P4" s="101"/>
      <c r="Q4" s="101"/>
      <c r="R4" s="101"/>
      <c r="S4" s="101"/>
      <c r="T4" s="101"/>
    </row>
    <row r="5" spans="1:20" x14ac:dyDescent="0.25">
      <c r="A5" s="79" t="s">
        <v>26</v>
      </c>
      <c r="B5" s="90" t="s">
        <v>25</v>
      </c>
      <c r="C5" s="91"/>
      <c r="D5" s="91"/>
      <c r="E5" s="91"/>
      <c r="F5" s="91"/>
      <c r="G5" s="91"/>
      <c r="H5" s="91"/>
      <c r="I5" s="92"/>
      <c r="J5" s="102" t="s">
        <v>39</v>
      </c>
      <c r="K5" s="73" t="s">
        <v>23</v>
      </c>
      <c r="L5" s="73"/>
      <c r="M5" s="73"/>
      <c r="N5" s="73" t="s">
        <v>40</v>
      </c>
      <c r="O5" s="162"/>
      <c r="P5" s="162"/>
      <c r="Q5" s="73" t="s">
        <v>22</v>
      </c>
      <c r="R5" s="73"/>
      <c r="S5" s="73"/>
      <c r="T5" s="73" t="s">
        <v>21</v>
      </c>
    </row>
    <row r="6" spans="1:20" x14ac:dyDescent="0.25">
      <c r="A6" s="80"/>
      <c r="B6" s="93"/>
      <c r="C6" s="94"/>
      <c r="D6" s="94"/>
      <c r="E6" s="94"/>
      <c r="F6" s="94"/>
      <c r="G6" s="94"/>
      <c r="H6" s="94"/>
      <c r="I6" s="95"/>
      <c r="J6" s="89"/>
      <c r="K6" s="51" t="s">
        <v>27</v>
      </c>
      <c r="L6" s="51" t="s">
        <v>28</v>
      </c>
      <c r="M6" s="51" t="s">
        <v>29</v>
      </c>
      <c r="N6" s="51" t="s">
        <v>33</v>
      </c>
      <c r="O6" s="51" t="s">
        <v>7</v>
      </c>
      <c r="P6" s="51" t="s">
        <v>30</v>
      </c>
      <c r="Q6" s="51" t="s">
        <v>31</v>
      </c>
      <c r="R6" s="51" t="s">
        <v>27</v>
      </c>
      <c r="S6" s="51" t="s">
        <v>32</v>
      </c>
      <c r="T6" s="73"/>
    </row>
    <row r="7" spans="1:20" x14ac:dyDescent="0.25">
      <c r="A7" s="233" t="s">
        <v>147</v>
      </c>
      <c r="B7" s="233"/>
      <c r="C7" s="233"/>
      <c r="D7" s="233"/>
      <c r="E7" s="233"/>
      <c r="F7" s="233"/>
      <c r="G7" s="233"/>
      <c r="H7" s="233"/>
      <c r="I7" s="233"/>
      <c r="J7" s="233"/>
      <c r="K7" s="233"/>
      <c r="L7" s="233"/>
      <c r="M7" s="233"/>
      <c r="N7" s="233"/>
      <c r="O7" s="233"/>
      <c r="P7" s="233"/>
      <c r="Q7" s="233"/>
      <c r="R7" s="233"/>
      <c r="S7" s="233"/>
      <c r="T7" s="233"/>
    </row>
    <row r="8" spans="1:20" x14ac:dyDescent="0.25">
      <c r="A8" s="52" t="s">
        <v>148</v>
      </c>
      <c r="B8" s="234" t="s">
        <v>149</v>
      </c>
      <c r="C8" s="234"/>
      <c r="D8" s="234"/>
      <c r="E8" s="234"/>
      <c r="F8" s="234"/>
      <c r="G8" s="234"/>
      <c r="H8" s="234"/>
      <c r="I8" s="234"/>
      <c r="J8" s="53">
        <v>5</v>
      </c>
      <c r="K8" s="53">
        <v>2</v>
      </c>
      <c r="L8" s="53">
        <v>1</v>
      </c>
      <c r="M8" s="53">
        <v>0</v>
      </c>
      <c r="N8" s="54">
        <f>K8+L8+M8</f>
        <v>3</v>
      </c>
      <c r="O8" s="54">
        <f>P8-N8</f>
        <v>6</v>
      </c>
      <c r="P8" s="54">
        <f>ROUND(PRODUCT(J8,25)/14,0)</f>
        <v>9</v>
      </c>
      <c r="Q8" s="53" t="s">
        <v>31</v>
      </c>
      <c r="R8" s="53"/>
      <c r="S8" s="55"/>
      <c r="T8" s="55" t="s">
        <v>36</v>
      </c>
    </row>
    <row r="9" spans="1:20" x14ac:dyDescent="0.25">
      <c r="A9" s="52" t="s">
        <v>150</v>
      </c>
      <c r="B9" s="234" t="s">
        <v>151</v>
      </c>
      <c r="C9" s="234"/>
      <c r="D9" s="234"/>
      <c r="E9" s="234"/>
      <c r="F9" s="234"/>
      <c r="G9" s="234"/>
      <c r="H9" s="234"/>
      <c r="I9" s="234"/>
      <c r="J9" s="53">
        <v>5</v>
      </c>
      <c r="K9" s="53">
        <v>2</v>
      </c>
      <c r="L9" s="53">
        <v>1</v>
      </c>
      <c r="M9" s="53">
        <v>0</v>
      </c>
      <c r="N9" s="54">
        <f>K9+L9+M9</f>
        <v>3</v>
      </c>
      <c r="O9" s="54">
        <f>P9-N9</f>
        <v>6</v>
      </c>
      <c r="P9" s="54">
        <f>ROUND(PRODUCT(J9,25)/14,0)</f>
        <v>9</v>
      </c>
      <c r="Q9" s="53" t="s">
        <v>31</v>
      </c>
      <c r="R9" s="53"/>
      <c r="S9" s="55"/>
      <c r="T9" s="55" t="s">
        <v>36</v>
      </c>
    </row>
    <row r="10" spans="1:20" x14ac:dyDescent="0.25">
      <c r="A10" s="235" t="s">
        <v>152</v>
      </c>
      <c r="B10" s="236"/>
      <c r="C10" s="236"/>
      <c r="D10" s="236"/>
      <c r="E10" s="236"/>
      <c r="F10" s="236"/>
      <c r="G10" s="236"/>
      <c r="H10" s="236"/>
      <c r="I10" s="236"/>
      <c r="J10" s="236"/>
      <c r="K10" s="236"/>
      <c r="L10" s="236"/>
      <c r="M10" s="236"/>
      <c r="N10" s="236"/>
      <c r="O10" s="236"/>
      <c r="P10" s="236"/>
      <c r="Q10" s="236"/>
      <c r="R10" s="236"/>
      <c r="S10" s="236"/>
      <c r="T10" s="237"/>
    </row>
    <row r="11" spans="1:20" ht="36.75" customHeight="1" x14ac:dyDescent="0.25">
      <c r="A11" s="52" t="s">
        <v>153</v>
      </c>
      <c r="B11" s="238" t="s">
        <v>154</v>
      </c>
      <c r="C11" s="239"/>
      <c r="D11" s="239"/>
      <c r="E11" s="239"/>
      <c r="F11" s="239"/>
      <c r="G11" s="239"/>
      <c r="H11" s="239"/>
      <c r="I11" s="240"/>
      <c r="J11" s="53">
        <v>5</v>
      </c>
      <c r="K11" s="53">
        <v>2</v>
      </c>
      <c r="L11" s="53">
        <v>1</v>
      </c>
      <c r="M11" s="53">
        <v>0</v>
      </c>
      <c r="N11" s="54">
        <f>K11+L11+M11</f>
        <v>3</v>
      </c>
      <c r="O11" s="54">
        <f>P11-N11</f>
        <v>6</v>
      </c>
      <c r="P11" s="54">
        <f>ROUND(PRODUCT(J11,25)/14,0)</f>
        <v>9</v>
      </c>
      <c r="Q11" s="53" t="s">
        <v>31</v>
      </c>
      <c r="R11" s="53"/>
      <c r="S11" s="55"/>
      <c r="T11" s="55" t="s">
        <v>155</v>
      </c>
    </row>
    <row r="12" spans="1:20" ht="27.75" customHeight="1" x14ac:dyDescent="0.25">
      <c r="A12" s="52" t="s">
        <v>156</v>
      </c>
      <c r="B12" s="238" t="s">
        <v>157</v>
      </c>
      <c r="C12" s="239"/>
      <c r="D12" s="239"/>
      <c r="E12" s="239"/>
      <c r="F12" s="239"/>
      <c r="G12" s="239"/>
      <c r="H12" s="239"/>
      <c r="I12" s="240"/>
      <c r="J12" s="53">
        <v>5</v>
      </c>
      <c r="K12" s="53">
        <v>1</v>
      </c>
      <c r="L12" s="53">
        <v>2</v>
      </c>
      <c r="M12" s="53">
        <v>0</v>
      </c>
      <c r="N12" s="54">
        <f>K12+L12+M12</f>
        <v>3</v>
      </c>
      <c r="O12" s="54">
        <f>P12-N12</f>
        <v>6</v>
      </c>
      <c r="P12" s="54">
        <f>ROUND(PRODUCT(J12,25)/14,0)</f>
        <v>9</v>
      </c>
      <c r="Q12" s="53" t="s">
        <v>31</v>
      </c>
      <c r="R12" s="53"/>
      <c r="S12" s="55"/>
      <c r="T12" s="55" t="s">
        <v>158</v>
      </c>
    </row>
    <row r="13" spans="1:20" x14ac:dyDescent="0.25">
      <c r="A13" s="235" t="s">
        <v>159</v>
      </c>
      <c r="B13" s="236"/>
      <c r="C13" s="236"/>
      <c r="D13" s="236"/>
      <c r="E13" s="236"/>
      <c r="F13" s="236"/>
      <c r="G13" s="236"/>
      <c r="H13" s="236"/>
      <c r="I13" s="236"/>
      <c r="J13" s="236"/>
      <c r="K13" s="236"/>
      <c r="L13" s="236"/>
      <c r="M13" s="236"/>
      <c r="N13" s="236"/>
      <c r="O13" s="236"/>
      <c r="P13" s="236"/>
      <c r="Q13" s="236"/>
      <c r="R13" s="236"/>
      <c r="S13" s="236"/>
      <c r="T13" s="237"/>
    </row>
    <row r="14" spans="1:20" ht="27" customHeight="1" x14ac:dyDescent="0.25">
      <c r="A14" s="52" t="s">
        <v>160</v>
      </c>
      <c r="B14" s="238" t="s">
        <v>161</v>
      </c>
      <c r="C14" s="239"/>
      <c r="D14" s="239"/>
      <c r="E14" s="239"/>
      <c r="F14" s="239"/>
      <c r="G14" s="239"/>
      <c r="H14" s="239"/>
      <c r="I14" s="240"/>
      <c r="J14" s="53">
        <v>5</v>
      </c>
      <c r="K14" s="53">
        <v>0</v>
      </c>
      <c r="L14" s="53">
        <v>0</v>
      </c>
      <c r="M14" s="53">
        <v>3</v>
      </c>
      <c r="N14" s="54">
        <f>K14+L14+M14</f>
        <v>3</v>
      </c>
      <c r="O14" s="54">
        <f>P14-N14</f>
        <v>6</v>
      </c>
      <c r="P14" s="54">
        <f>ROUND(PRODUCT(J14,25)/14,0)</f>
        <v>9</v>
      </c>
      <c r="Q14" s="53"/>
      <c r="R14" s="53" t="s">
        <v>27</v>
      </c>
      <c r="S14" s="55"/>
      <c r="T14" s="55" t="s">
        <v>155</v>
      </c>
    </row>
    <row r="15" spans="1:20" ht="22.5" customHeight="1" x14ac:dyDescent="0.25">
      <c r="A15" s="52" t="s">
        <v>162</v>
      </c>
      <c r="B15" s="238" t="s">
        <v>163</v>
      </c>
      <c r="C15" s="239"/>
      <c r="D15" s="239"/>
      <c r="E15" s="239"/>
      <c r="F15" s="239"/>
      <c r="G15" s="239"/>
      <c r="H15" s="239"/>
      <c r="I15" s="240"/>
      <c r="J15" s="53">
        <v>5</v>
      </c>
      <c r="K15" s="53">
        <v>1</v>
      </c>
      <c r="L15" s="53">
        <v>2</v>
      </c>
      <c r="M15" s="53">
        <v>0</v>
      </c>
      <c r="N15" s="54">
        <f>K15+L15+M15</f>
        <v>3</v>
      </c>
      <c r="O15" s="54">
        <f>P15-N15</f>
        <v>6</v>
      </c>
      <c r="P15" s="54">
        <f>ROUND(PRODUCT(J15,25)/14,0)</f>
        <v>9</v>
      </c>
      <c r="Q15" s="53" t="s">
        <v>31</v>
      </c>
      <c r="R15" s="53"/>
      <c r="S15" s="55"/>
      <c r="T15" s="55" t="s">
        <v>158</v>
      </c>
    </row>
    <row r="16" spans="1:20" x14ac:dyDescent="0.25">
      <c r="A16" s="134" t="s">
        <v>164</v>
      </c>
      <c r="B16" s="241"/>
      <c r="C16" s="241"/>
      <c r="D16" s="241"/>
      <c r="E16" s="241"/>
      <c r="F16" s="241"/>
      <c r="G16" s="241"/>
      <c r="H16" s="241"/>
      <c r="I16" s="241"/>
      <c r="J16" s="241"/>
      <c r="K16" s="241"/>
      <c r="L16" s="241"/>
      <c r="M16" s="241"/>
      <c r="N16" s="241"/>
      <c r="O16" s="241"/>
      <c r="P16" s="241"/>
      <c r="Q16" s="241"/>
      <c r="R16" s="241"/>
      <c r="S16" s="241"/>
      <c r="T16" s="242"/>
    </row>
    <row r="17" spans="1:20" x14ac:dyDescent="0.25">
      <c r="A17" s="52"/>
      <c r="B17" s="238" t="s">
        <v>165</v>
      </c>
      <c r="C17" s="239"/>
      <c r="D17" s="239"/>
      <c r="E17" s="239"/>
      <c r="F17" s="239"/>
      <c r="G17" s="239"/>
      <c r="H17" s="239"/>
      <c r="I17" s="240"/>
      <c r="J17" s="53">
        <v>5</v>
      </c>
      <c r="K17" s="53"/>
      <c r="L17" s="53"/>
      <c r="M17" s="53"/>
      <c r="N17" s="54"/>
      <c r="O17" s="54"/>
      <c r="P17" s="54"/>
      <c r="Q17" s="53"/>
      <c r="R17" s="53"/>
      <c r="S17" s="55"/>
      <c r="T17" s="56"/>
    </row>
    <row r="18" spans="1:20" x14ac:dyDescent="0.25">
      <c r="A18" s="230" t="s">
        <v>61</v>
      </c>
      <c r="B18" s="231"/>
      <c r="C18" s="231"/>
      <c r="D18" s="231"/>
      <c r="E18" s="231"/>
      <c r="F18" s="231"/>
      <c r="G18" s="231"/>
      <c r="H18" s="231"/>
      <c r="I18" s="232"/>
      <c r="J18" s="57">
        <f>SUM(J8:J9,J11:J12,J14:J15,J17)</f>
        <v>35</v>
      </c>
      <c r="K18" s="57">
        <f t="shared" ref="K18:P18" si="0">SUM(K8:K9,K11:K12,K14:K15,K17)</f>
        <v>8</v>
      </c>
      <c r="L18" s="57">
        <f t="shared" si="0"/>
        <v>7</v>
      </c>
      <c r="M18" s="57">
        <f t="shared" si="0"/>
        <v>3</v>
      </c>
      <c r="N18" s="57">
        <f t="shared" si="0"/>
        <v>18</v>
      </c>
      <c r="O18" s="57">
        <f t="shared" si="0"/>
        <v>36</v>
      </c>
      <c r="P18" s="57">
        <f t="shared" si="0"/>
        <v>54</v>
      </c>
      <c r="Q18" s="58">
        <f>COUNTIF(Q8:Q9,"E")+COUNTIF(Q11:Q12,"E")+COUNTIF(Q14:Q15,"E")+COUNTIF(Q17,"E")</f>
        <v>5</v>
      </c>
      <c r="R18" s="58">
        <f>COUNTIF(R8:R9,"C")+COUNTIF(R11:R12,"C")+COUNTIF(R14:R15,"C")+COUNTIF(R17,"C")</f>
        <v>1</v>
      </c>
      <c r="S18" s="58">
        <f>COUNTIF(S8:S9,"VP")+COUNTIF(S11:S12,"VP")+COUNTIF(S14:S15,"VP")+COUNTIF(S17,"VP")</f>
        <v>0</v>
      </c>
      <c r="T18" s="59"/>
    </row>
    <row r="19" spans="1:20" x14ac:dyDescent="0.25">
      <c r="A19" s="244" t="s">
        <v>47</v>
      </c>
      <c r="B19" s="245"/>
      <c r="C19" s="245"/>
      <c r="D19" s="245"/>
      <c r="E19" s="245"/>
      <c r="F19" s="245"/>
      <c r="G19" s="245"/>
      <c r="H19" s="245"/>
      <c r="I19" s="245"/>
      <c r="J19" s="246"/>
      <c r="K19" s="57">
        <f>SUM(K8:K9,K11:K12,K14:K15)*14</f>
        <v>112</v>
      </c>
      <c r="L19" s="57">
        <f t="shared" ref="L19:P19" si="1">SUM(L8:L9,L11:L12,L14:L15)*14</f>
        <v>98</v>
      </c>
      <c r="M19" s="57">
        <f t="shared" si="1"/>
        <v>42</v>
      </c>
      <c r="N19" s="57">
        <f t="shared" si="1"/>
        <v>252</v>
      </c>
      <c r="O19" s="57">
        <f t="shared" si="1"/>
        <v>504</v>
      </c>
      <c r="P19" s="57">
        <f t="shared" si="1"/>
        <v>756</v>
      </c>
      <c r="Q19" s="250"/>
      <c r="R19" s="251"/>
      <c r="S19" s="251"/>
      <c r="T19" s="252"/>
    </row>
    <row r="20" spans="1:20" x14ac:dyDescent="0.25">
      <c r="A20" s="247"/>
      <c r="B20" s="248"/>
      <c r="C20" s="248"/>
      <c r="D20" s="248"/>
      <c r="E20" s="248"/>
      <c r="F20" s="248"/>
      <c r="G20" s="248"/>
      <c r="H20" s="248"/>
      <c r="I20" s="248"/>
      <c r="J20" s="249"/>
      <c r="K20" s="256">
        <f>SUM(K19:M19)</f>
        <v>252</v>
      </c>
      <c r="L20" s="257"/>
      <c r="M20" s="258"/>
      <c r="N20" s="256">
        <f>SUM(N19:O19)</f>
        <v>756</v>
      </c>
      <c r="O20" s="257"/>
      <c r="P20" s="258"/>
      <c r="Q20" s="253"/>
      <c r="R20" s="254"/>
      <c r="S20" s="254"/>
      <c r="T20" s="255"/>
    </row>
    <row r="21" spans="1:20" x14ac:dyDescent="0.25">
      <c r="A21" s="50"/>
      <c r="B21" s="50"/>
      <c r="C21" s="50"/>
      <c r="D21" s="50"/>
      <c r="E21" s="50"/>
      <c r="F21" s="50"/>
      <c r="G21" s="50"/>
      <c r="H21" s="50"/>
      <c r="I21" s="50"/>
      <c r="J21" s="50"/>
      <c r="K21" s="50"/>
      <c r="L21" s="50"/>
      <c r="M21" s="50"/>
      <c r="N21" s="50"/>
      <c r="O21" s="50"/>
      <c r="P21" s="50"/>
      <c r="Q21" s="50"/>
      <c r="R21" s="50"/>
      <c r="S21" s="50"/>
      <c r="T21" s="50"/>
    </row>
    <row r="22" spans="1:20" x14ac:dyDescent="0.25">
      <c r="A22" s="243" t="s">
        <v>166</v>
      </c>
      <c r="B22" s="243"/>
      <c r="C22" s="243"/>
      <c r="D22" s="243"/>
      <c r="E22" s="243"/>
      <c r="F22" s="243"/>
      <c r="G22" s="243"/>
      <c r="H22" s="243"/>
      <c r="I22" s="243"/>
      <c r="J22" s="243"/>
      <c r="K22" s="243"/>
      <c r="L22" s="243"/>
      <c r="M22" s="243"/>
      <c r="N22" s="243"/>
      <c r="O22" s="243"/>
      <c r="P22" s="243"/>
      <c r="Q22" s="243"/>
      <c r="R22" s="243"/>
      <c r="S22" s="243"/>
      <c r="T22" s="243"/>
    </row>
    <row r="23" spans="1:20" x14ac:dyDescent="0.25">
      <c r="A23" s="243" t="s">
        <v>167</v>
      </c>
      <c r="B23" s="243"/>
      <c r="C23" s="243"/>
      <c r="D23" s="243"/>
      <c r="E23" s="243"/>
      <c r="F23" s="243"/>
      <c r="G23" s="243"/>
      <c r="H23" s="243"/>
      <c r="I23" s="243"/>
      <c r="J23" s="243"/>
      <c r="K23" s="243"/>
      <c r="L23" s="243"/>
      <c r="M23" s="243"/>
      <c r="N23" s="243"/>
      <c r="O23" s="243"/>
      <c r="P23" s="243"/>
      <c r="Q23" s="243"/>
      <c r="R23" s="243"/>
      <c r="S23" s="243"/>
      <c r="T23" s="243"/>
    </row>
    <row r="24" spans="1:20" x14ac:dyDescent="0.25">
      <c r="A24" s="243" t="s">
        <v>168</v>
      </c>
      <c r="B24" s="243"/>
      <c r="C24" s="243"/>
      <c r="D24" s="243"/>
      <c r="E24" s="243"/>
      <c r="F24" s="243"/>
      <c r="G24" s="243"/>
      <c r="H24" s="243"/>
      <c r="I24" s="243"/>
      <c r="J24" s="243"/>
      <c r="K24" s="243"/>
      <c r="L24" s="243"/>
      <c r="M24" s="243"/>
      <c r="N24" s="243"/>
      <c r="O24" s="243"/>
      <c r="P24" s="243"/>
      <c r="Q24" s="243"/>
      <c r="R24" s="243"/>
      <c r="S24" s="243"/>
      <c r="T24" s="243"/>
    </row>
    <row r="25" spans="1:20" x14ac:dyDescent="0.25">
      <c r="A25" s="50"/>
      <c r="B25" s="50"/>
      <c r="C25" s="50"/>
      <c r="D25" s="50"/>
      <c r="E25" s="50"/>
      <c r="F25" s="50"/>
      <c r="G25" s="50"/>
      <c r="H25" s="50"/>
      <c r="I25" s="50"/>
      <c r="J25" s="50"/>
      <c r="K25" s="50"/>
      <c r="L25" s="50"/>
      <c r="M25" s="50"/>
      <c r="N25" s="50"/>
      <c r="O25" s="50"/>
      <c r="P25" s="50"/>
      <c r="Q25" s="50"/>
      <c r="R25" s="50"/>
      <c r="S25" s="50"/>
      <c r="T25" s="50"/>
    </row>
  </sheetData>
  <mergeCells count="28">
    <mergeCell ref="A24:T24"/>
    <mergeCell ref="A19:J20"/>
    <mergeCell ref="Q19:T20"/>
    <mergeCell ref="K20:M20"/>
    <mergeCell ref="N20:P20"/>
    <mergeCell ref="A22:T22"/>
    <mergeCell ref="A23:T23"/>
    <mergeCell ref="A18:I18"/>
    <mergeCell ref="A7:T7"/>
    <mergeCell ref="B8:I8"/>
    <mergeCell ref="B9:I9"/>
    <mergeCell ref="A10:T10"/>
    <mergeCell ref="B11:I11"/>
    <mergeCell ref="B12:I12"/>
    <mergeCell ref="A13:T13"/>
    <mergeCell ref="B14:I14"/>
    <mergeCell ref="B15:I15"/>
    <mergeCell ref="A16:T16"/>
    <mergeCell ref="B17:I17"/>
    <mergeCell ref="A2:T2"/>
    <mergeCell ref="A4:T4"/>
    <mergeCell ref="A5:A6"/>
    <mergeCell ref="B5:I6"/>
    <mergeCell ref="J5:J6"/>
    <mergeCell ref="K5:M5"/>
    <mergeCell ref="N5:P5"/>
    <mergeCell ref="Q5:S5"/>
    <mergeCell ref="T5:T6"/>
  </mergeCells>
  <phoneticPr fontId="6" type="noConversion"/>
  <dataValidations disablePrompts="1" count="3">
    <dataValidation type="list" allowBlank="1" showInputMessage="1" showErrorMessage="1" sqref="S11:S12 S14:S15 S8:S9 S17">
      <formula1>$S$39</formula1>
    </dataValidation>
    <dataValidation type="list" allowBlank="1" showInputMessage="1" showErrorMessage="1" sqref="Q11:Q12 Q14:Q15 Q8:Q9 Q17">
      <formula1>$Q$39</formula1>
    </dataValidation>
    <dataValidation type="list" allowBlank="1" showInputMessage="1" showErrorMessage="1" sqref="R11:R12 R14:R15 R8:R9 R17">
      <formula1>$R$39</formula1>
    </dataValidation>
  </dataValidations>
  <pageMargins left="0.7" right="0.7" top="0.75" bottom="0.75" header="0.3" footer="0.3"/>
  <pageSetup paperSize="9" scale="74" fitToHeight="0" orientation="landscape" r:id="rId1"/>
  <headerFooter>
    <oddFooter>&amp;LRECTOR,
Acad. 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EB5B977B-0D52-4F14-884A-1DA5FCD7D9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0514809-BC3A-4600-9328-1B6E0964C991}">
  <ds:schemaRefs>
    <ds:schemaRef ds:uri="http://purl.org/dc/terms/"/>
    <ds:schemaRef ds:uri="http://schemas.openxmlformats.org/package/2006/metadata/core-properties"/>
    <ds:schemaRef ds:uri="http://purl.org/dc/dcmitype/"/>
    <ds:schemaRef ds:uri="http://purl.org/dc/elements/1.1/"/>
    <ds:schemaRef ds:uri="http://schemas.microsoft.com/office/2006/metadata/properties"/>
    <ds:schemaRef ds:uri="http://schemas.microsoft.com/office/2006/documentManagement/typ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Aurica</cp:lastModifiedBy>
  <cp:lastPrinted>2019-04-05T06:35:23Z</cp:lastPrinted>
  <dcterms:created xsi:type="dcterms:W3CDTF">2013-06-27T08:19:59Z</dcterms:created>
  <dcterms:modified xsi:type="dcterms:W3CDTF">2019-04-05T06:37:58Z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