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rica\Desktop\master_martie v2_05.04.20189\"/>
    </mc:Choice>
  </mc:AlternateContent>
  <bookViews>
    <workbookView xWindow="0" yWindow="0" windowWidth="24000" windowHeight="9735"/>
  </bookViews>
  <sheets>
    <sheet name="Sheet1" sheetId="1" r:id="rId1"/>
    <sheet name="Sheet2" sheetId="2" r:id="rId2"/>
    <sheet name="Sheet3" sheetId="3" r:id="rId3"/>
  </sheets>
  <calcPr calcId="152511" concurrentCalc="0"/>
</workbook>
</file>

<file path=xl/calcChain.xml><?xml version="1.0" encoding="utf-8"?>
<calcChain xmlns="http://schemas.openxmlformats.org/spreadsheetml/2006/main">
  <c r="N7" i="2" l="1"/>
  <c r="N8" i="2"/>
  <c r="N10" i="2"/>
  <c r="N11" i="2"/>
  <c r="N13" i="2"/>
  <c r="N14" i="2"/>
  <c r="N18" i="2"/>
  <c r="P7" i="2"/>
  <c r="O7" i="2"/>
  <c r="P8" i="2"/>
  <c r="O8" i="2"/>
  <c r="P10" i="2"/>
  <c r="O10" i="2"/>
  <c r="P11" i="2"/>
  <c r="O11" i="2"/>
  <c r="P13" i="2"/>
  <c r="O13" i="2"/>
  <c r="P14" i="2"/>
  <c r="O14" i="2"/>
  <c r="O18" i="2"/>
  <c r="N19" i="2"/>
  <c r="K18" i="2"/>
  <c r="L18" i="2"/>
  <c r="M18" i="2"/>
  <c r="K19" i="2"/>
  <c r="P18" i="2"/>
  <c r="S17" i="2"/>
  <c r="R17" i="2"/>
  <c r="Q17" i="2"/>
  <c r="P17" i="2"/>
  <c r="O17" i="2"/>
  <c r="N17" i="2"/>
  <c r="M17" i="2"/>
  <c r="L17" i="2"/>
  <c r="K17" i="2"/>
  <c r="J17" i="2"/>
  <c r="J290" i="1"/>
  <c r="L290" i="1"/>
  <c r="K267" i="1"/>
  <c r="K268" i="1"/>
  <c r="K269" i="1"/>
  <c r="K270" i="1"/>
  <c r="K271" i="1"/>
  <c r="K272" i="1"/>
  <c r="K273" i="1"/>
  <c r="K274" i="1"/>
  <c r="K276" i="1"/>
  <c r="K277" i="1"/>
  <c r="K278" i="1"/>
  <c r="K279" i="1"/>
  <c r="K281" i="1"/>
  <c r="L267" i="1"/>
  <c r="L268" i="1"/>
  <c r="L269" i="1"/>
  <c r="L270" i="1"/>
  <c r="L271" i="1"/>
  <c r="L272" i="1"/>
  <c r="L273" i="1"/>
  <c r="L274" i="1"/>
  <c r="L276" i="1"/>
  <c r="L277" i="1"/>
  <c r="L278" i="1"/>
  <c r="L279" i="1"/>
  <c r="L281" i="1"/>
  <c r="M267" i="1"/>
  <c r="M268" i="1"/>
  <c r="M269" i="1"/>
  <c r="M270" i="1"/>
  <c r="M271" i="1"/>
  <c r="M272" i="1"/>
  <c r="M273" i="1"/>
  <c r="M274" i="1"/>
  <c r="M276" i="1"/>
  <c r="M277" i="1"/>
  <c r="M278" i="1"/>
  <c r="M279" i="1"/>
  <c r="M281" i="1"/>
  <c r="N267" i="1"/>
  <c r="N268" i="1"/>
  <c r="N269" i="1"/>
  <c r="N270" i="1"/>
  <c r="N271" i="1"/>
  <c r="N272" i="1"/>
  <c r="N273" i="1"/>
  <c r="N274" i="1"/>
  <c r="N276" i="1"/>
  <c r="N277" i="1"/>
  <c r="N278" i="1"/>
  <c r="N279" i="1"/>
  <c r="N281" i="1"/>
  <c r="O267" i="1"/>
  <c r="O268" i="1"/>
  <c r="O269" i="1"/>
  <c r="O270" i="1"/>
  <c r="O271" i="1"/>
  <c r="O272" i="1"/>
  <c r="O273" i="1"/>
  <c r="O274" i="1"/>
  <c r="O276" i="1"/>
  <c r="O277" i="1"/>
  <c r="O278" i="1"/>
  <c r="O279" i="1"/>
  <c r="O281" i="1"/>
  <c r="P267" i="1"/>
  <c r="P268" i="1"/>
  <c r="P269" i="1"/>
  <c r="P270" i="1"/>
  <c r="P271" i="1"/>
  <c r="P272" i="1"/>
  <c r="P273" i="1"/>
  <c r="P274" i="1"/>
  <c r="P276" i="1"/>
  <c r="P277" i="1"/>
  <c r="P278" i="1"/>
  <c r="P279" i="1"/>
  <c r="P281" i="1"/>
  <c r="P244" i="1"/>
  <c r="P245" i="1"/>
  <c r="P246" i="1"/>
  <c r="P247" i="1"/>
  <c r="P248" i="1"/>
  <c r="P249" i="1"/>
  <c r="P250" i="1"/>
  <c r="P252" i="1"/>
  <c r="P254" i="1"/>
  <c r="P255" i="1"/>
  <c r="P256" i="1"/>
  <c r="P258" i="1"/>
  <c r="O244" i="1"/>
  <c r="O245" i="1"/>
  <c r="O246" i="1"/>
  <c r="O247" i="1"/>
  <c r="O248" i="1"/>
  <c r="O249" i="1"/>
  <c r="O250" i="1"/>
  <c r="O252" i="1"/>
  <c r="O254" i="1"/>
  <c r="O255" i="1"/>
  <c r="O256" i="1"/>
  <c r="O258" i="1"/>
  <c r="N244" i="1"/>
  <c r="N245" i="1"/>
  <c r="N246" i="1"/>
  <c r="N247" i="1"/>
  <c r="N248" i="1"/>
  <c r="N249" i="1"/>
  <c r="N250" i="1"/>
  <c r="N252" i="1"/>
  <c r="N254" i="1"/>
  <c r="N255" i="1"/>
  <c r="N256" i="1"/>
  <c r="N258" i="1"/>
  <c r="M244" i="1"/>
  <c r="M245" i="1"/>
  <c r="M246" i="1"/>
  <c r="M247" i="1"/>
  <c r="M248" i="1"/>
  <c r="M249" i="1"/>
  <c r="M250" i="1"/>
  <c r="M252" i="1"/>
  <c r="M254" i="1"/>
  <c r="M255" i="1"/>
  <c r="M256" i="1"/>
  <c r="M258" i="1"/>
  <c r="L244" i="1"/>
  <c r="L245" i="1"/>
  <c r="L246" i="1"/>
  <c r="L247" i="1"/>
  <c r="L248" i="1"/>
  <c r="L249" i="1"/>
  <c r="L250" i="1"/>
  <c r="L252" i="1"/>
  <c r="L254" i="1"/>
  <c r="L255" i="1"/>
  <c r="L256" i="1"/>
  <c r="L258" i="1"/>
  <c r="K244" i="1"/>
  <c r="K245" i="1"/>
  <c r="K246" i="1"/>
  <c r="K247" i="1"/>
  <c r="K248" i="1"/>
  <c r="K249" i="1"/>
  <c r="K250" i="1"/>
  <c r="K252" i="1"/>
  <c r="K254" i="1"/>
  <c r="K255" i="1"/>
  <c r="K256" i="1"/>
  <c r="K258" i="1"/>
  <c r="M99" i="1"/>
  <c r="L99" i="1"/>
  <c r="K99" i="1"/>
  <c r="P99" i="1"/>
  <c r="N99" i="1"/>
  <c r="O99" i="1"/>
  <c r="P97" i="1"/>
  <c r="P96" i="1"/>
  <c r="P70" i="1"/>
  <c r="P71" i="1"/>
  <c r="P72" i="1"/>
  <c r="P73" i="1"/>
  <c r="P69" i="1"/>
  <c r="AI69" i="1"/>
  <c r="AI4" i="1"/>
  <c r="S277" i="1"/>
  <c r="R277" i="1"/>
  <c r="Q277" i="1"/>
  <c r="N70" i="1"/>
  <c r="O70" i="1"/>
  <c r="J277" i="1"/>
  <c r="A277" i="1"/>
  <c r="A254" i="1"/>
  <c r="J254" i="1"/>
  <c r="N50" i="1"/>
  <c r="N72" i="1"/>
  <c r="P50" i="1"/>
  <c r="O50" i="1"/>
  <c r="O72" i="1"/>
  <c r="Q254" i="1"/>
  <c r="R254" i="1"/>
  <c r="S254" i="1"/>
  <c r="S251" i="1"/>
  <c r="R251" i="1"/>
  <c r="Q251" i="1"/>
  <c r="P63" i="1"/>
  <c r="P251" i="1"/>
  <c r="N63" i="1"/>
  <c r="O63" i="1"/>
  <c r="O251" i="1"/>
  <c r="N251" i="1"/>
  <c r="M251" i="1"/>
  <c r="L251" i="1"/>
  <c r="K251" i="1"/>
  <c r="J251" i="1"/>
  <c r="A251" i="1"/>
  <c r="U6" i="1"/>
  <c r="U5" i="1"/>
  <c r="U4" i="1"/>
  <c r="U3" i="1"/>
  <c r="P94" i="1"/>
  <c r="P93" i="1"/>
  <c r="P92" i="1"/>
  <c r="P91" i="1"/>
  <c r="P90" i="1"/>
  <c r="P89" i="1"/>
  <c r="R132" i="1"/>
  <c r="Q132" i="1"/>
  <c r="S132" i="1"/>
  <c r="T74" i="1"/>
  <c r="M133" i="1"/>
  <c r="L133" i="1"/>
  <c r="K133" i="1"/>
  <c r="M132" i="1"/>
  <c r="L132" i="1"/>
  <c r="K132" i="1"/>
  <c r="J132" i="1"/>
  <c r="J98" i="1"/>
  <c r="N69" i="1"/>
  <c r="O69" i="1"/>
  <c r="T64" i="1"/>
  <c r="T53" i="1"/>
  <c r="T43" i="1"/>
  <c r="M311" i="1"/>
  <c r="L311" i="1"/>
  <c r="K311" i="1"/>
  <c r="S310" i="1"/>
  <c r="R310" i="1"/>
  <c r="Q310" i="1"/>
  <c r="M310" i="1"/>
  <c r="L310" i="1"/>
  <c r="K310" i="1"/>
  <c r="J310" i="1"/>
  <c r="P306" i="1"/>
  <c r="N306" i="1"/>
  <c r="P300" i="1"/>
  <c r="N300" i="1"/>
  <c r="P304" i="1"/>
  <c r="N304" i="1"/>
  <c r="P307" i="1"/>
  <c r="N307" i="1"/>
  <c r="P303" i="1"/>
  <c r="N303" i="1"/>
  <c r="P301" i="1"/>
  <c r="N301" i="1"/>
  <c r="O304" i="1"/>
  <c r="N310" i="1"/>
  <c r="P310" i="1"/>
  <c r="N311" i="1"/>
  <c r="P311" i="1"/>
  <c r="K312" i="1"/>
  <c r="O306" i="1"/>
  <c r="O300" i="1"/>
  <c r="O307" i="1"/>
  <c r="O301" i="1"/>
  <c r="O303" i="1"/>
  <c r="O311" i="1"/>
  <c r="N312" i="1"/>
  <c r="O310" i="1"/>
  <c r="U30" i="1"/>
  <c r="U29" i="1"/>
  <c r="P114" i="1"/>
  <c r="N114" i="1"/>
  <c r="P109" i="1"/>
  <c r="N109" i="1"/>
  <c r="P131" i="1"/>
  <c r="N131" i="1"/>
  <c r="P130" i="1"/>
  <c r="N130" i="1"/>
  <c r="P129" i="1"/>
  <c r="N129" i="1"/>
  <c r="P128" i="1"/>
  <c r="N128" i="1"/>
  <c r="P127" i="1"/>
  <c r="N127" i="1"/>
  <c r="P126" i="1"/>
  <c r="N126" i="1"/>
  <c r="P124" i="1"/>
  <c r="N124" i="1"/>
  <c r="P123" i="1"/>
  <c r="N123" i="1"/>
  <c r="P122" i="1"/>
  <c r="N122" i="1"/>
  <c r="P121" i="1"/>
  <c r="N121" i="1"/>
  <c r="P120" i="1"/>
  <c r="N120" i="1"/>
  <c r="P119" i="1"/>
  <c r="N119" i="1"/>
  <c r="P117" i="1"/>
  <c r="N117" i="1"/>
  <c r="P116" i="1"/>
  <c r="N116" i="1"/>
  <c r="P115" i="1"/>
  <c r="N115" i="1"/>
  <c r="P113" i="1"/>
  <c r="N113" i="1"/>
  <c r="P111" i="1"/>
  <c r="N111" i="1"/>
  <c r="P110" i="1"/>
  <c r="N110" i="1"/>
  <c r="P108" i="1"/>
  <c r="N108" i="1"/>
  <c r="P107" i="1"/>
  <c r="N107" i="1"/>
  <c r="S98" i="1"/>
  <c r="R98" i="1"/>
  <c r="Q98" i="1"/>
  <c r="M98" i="1"/>
  <c r="L98" i="1"/>
  <c r="K98" i="1"/>
  <c r="N97" i="1"/>
  <c r="N92" i="1"/>
  <c r="N91" i="1"/>
  <c r="N90" i="1"/>
  <c r="P87" i="1"/>
  <c r="N87" i="1"/>
  <c r="N133" i="1"/>
  <c r="N132" i="1"/>
  <c r="P133" i="1"/>
  <c r="P132" i="1"/>
  <c r="O113" i="1"/>
  <c r="O121" i="1"/>
  <c r="O110" i="1"/>
  <c r="O116" i="1"/>
  <c r="O123" i="1"/>
  <c r="O114" i="1"/>
  <c r="K134" i="1"/>
  <c r="O115" i="1"/>
  <c r="O117" i="1"/>
  <c r="O122" i="1"/>
  <c r="O109" i="1"/>
  <c r="O120" i="1"/>
  <c r="O128" i="1"/>
  <c r="O129" i="1"/>
  <c r="O97" i="1"/>
  <c r="O131" i="1"/>
  <c r="O124" i="1"/>
  <c r="O130" i="1"/>
  <c r="O126" i="1"/>
  <c r="O108" i="1"/>
  <c r="O111" i="1"/>
  <c r="O119" i="1"/>
  <c r="O127" i="1"/>
  <c r="O107" i="1"/>
  <c r="O87" i="1"/>
  <c r="O90" i="1"/>
  <c r="O91" i="1"/>
  <c r="O92" i="1"/>
  <c r="S278" i="1"/>
  <c r="R278" i="1"/>
  <c r="Q278" i="1"/>
  <c r="P49" i="1"/>
  <c r="J278" i="1"/>
  <c r="A278" i="1"/>
  <c r="S276" i="1"/>
  <c r="R276" i="1"/>
  <c r="Q276" i="1"/>
  <c r="P48" i="1"/>
  <c r="N48" i="1"/>
  <c r="O48" i="1"/>
  <c r="J276" i="1"/>
  <c r="A276" i="1"/>
  <c r="S273" i="1"/>
  <c r="R273" i="1"/>
  <c r="Q273" i="1"/>
  <c r="J273" i="1"/>
  <c r="A273" i="1"/>
  <c r="S272" i="1"/>
  <c r="R272" i="1"/>
  <c r="Q272" i="1"/>
  <c r="J272" i="1"/>
  <c r="A272" i="1"/>
  <c r="S271" i="1"/>
  <c r="R271" i="1"/>
  <c r="Q271" i="1"/>
  <c r="J271" i="1"/>
  <c r="A271" i="1"/>
  <c r="S270" i="1"/>
  <c r="R270" i="1"/>
  <c r="Q270" i="1"/>
  <c r="J270" i="1"/>
  <c r="A270" i="1"/>
  <c r="S269" i="1"/>
  <c r="R269" i="1"/>
  <c r="Q269" i="1"/>
  <c r="J269" i="1"/>
  <c r="A269" i="1"/>
  <c r="S268" i="1"/>
  <c r="R268" i="1"/>
  <c r="Q268" i="1"/>
  <c r="J268" i="1"/>
  <c r="A268" i="1"/>
  <c r="S267" i="1"/>
  <c r="R267" i="1"/>
  <c r="Q267" i="1"/>
  <c r="J267" i="1"/>
  <c r="A267" i="1"/>
  <c r="S255" i="1"/>
  <c r="R255" i="1"/>
  <c r="Q255" i="1"/>
  <c r="J255" i="1"/>
  <c r="A255" i="1"/>
  <c r="S250" i="1"/>
  <c r="R250" i="1"/>
  <c r="Q250" i="1"/>
  <c r="J250" i="1"/>
  <c r="A250" i="1"/>
  <c r="S249" i="1"/>
  <c r="R249" i="1"/>
  <c r="Q249" i="1"/>
  <c r="J249" i="1"/>
  <c r="A249" i="1"/>
  <c r="S248" i="1"/>
  <c r="R248" i="1"/>
  <c r="Q248" i="1"/>
  <c r="J248" i="1"/>
  <c r="A248" i="1"/>
  <c r="S247" i="1"/>
  <c r="R247" i="1"/>
  <c r="Q247" i="1"/>
  <c r="J247" i="1"/>
  <c r="A247" i="1"/>
  <c r="S246" i="1"/>
  <c r="R246" i="1"/>
  <c r="Q246" i="1"/>
  <c r="J246" i="1"/>
  <c r="A246" i="1"/>
  <c r="S245" i="1"/>
  <c r="R245" i="1"/>
  <c r="Q245" i="1"/>
  <c r="J245" i="1"/>
  <c r="A245" i="1"/>
  <c r="S244" i="1"/>
  <c r="R244" i="1"/>
  <c r="Q244" i="1"/>
  <c r="J244" i="1"/>
  <c r="A244" i="1"/>
  <c r="S231" i="1"/>
  <c r="R231" i="1"/>
  <c r="Q231" i="1"/>
  <c r="P231" i="1"/>
  <c r="O231" i="1"/>
  <c r="N231" i="1"/>
  <c r="M231" i="1"/>
  <c r="L231" i="1"/>
  <c r="K231" i="1"/>
  <c r="J231" i="1"/>
  <c r="A231" i="1"/>
  <c r="S230" i="1"/>
  <c r="R230" i="1"/>
  <c r="Q230" i="1"/>
  <c r="P230" i="1"/>
  <c r="O230" i="1"/>
  <c r="N230" i="1"/>
  <c r="M230" i="1"/>
  <c r="L230" i="1"/>
  <c r="K230" i="1"/>
  <c r="J230" i="1"/>
  <c r="A230" i="1"/>
  <c r="S229" i="1"/>
  <c r="R229" i="1"/>
  <c r="Q229" i="1"/>
  <c r="M229" i="1"/>
  <c r="L229" i="1"/>
  <c r="K229" i="1"/>
  <c r="J229" i="1"/>
  <c r="A229" i="1"/>
  <c r="S228" i="1"/>
  <c r="R228" i="1"/>
  <c r="Q228" i="1"/>
  <c r="P228" i="1"/>
  <c r="O228" i="1"/>
  <c r="N228" i="1"/>
  <c r="M228" i="1"/>
  <c r="L228" i="1"/>
  <c r="K228" i="1"/>
  <c r="J228" i="1"/>
  <c r="A228" i="1"/>
  <c r="S225" i="1"/>
  <c r="R225" i="1"/>
  <c r="Q225" i="1"/>
  <c r="P225" i="1"/>
  <c r="O225" i="1"/>
  <c r="N225" i="1"/>
  <c r="M225" i="1"/>
  <c r="L225" i="1"/>
  <c r="K225" i="1"/>
  <c r="J225" i="1"/>
  <c r="A225" i="1"/>
  <c r="S224" i="1"/>
  <c r="R224" i="1"/>
  <c r="Q224" i="1"/>
  <c r="P224" i="1"/>
  <c r="O224" i="1"/>
  <c r="N224" i="1"/>
  <c r="M224" i="1"/>
  <c r="L224" i="1"/>
  <c r="K224" i="1"/>
  <c r="J224" i="1"/>
  <c r="A224" i="1"/>
  <c r="S223" i="1"/>
  <c r="R223" i="1"/>
  <c r="Q223" i="1"/>
  <c r="P223" i="1"/>
  <c r="O223" i="1"/>
  <c r="N223" i="1"/>
  <c r="M223" i="1"/>
  <c r="L223" i="1"/>
  <c r="K223" i="1"/>
  <c r="J223" i="1"/>
  <c r="A223" i="1"/>
  <c r="S222" i="1"/>
  <c r="R222" i="1"/>
  <c r="Q222" i="1"/>
  <c r="P222" i="1"/>
  <c r="O222" i="1"/>
  <c r="N222" i="1"/>
  <c r="M222" i="1"/>
  <c r="L222" i="1"/>
  <c r="K222" i="1"/>
  <c r="J222" i="1"/>
  <c r="A222" i="1"/>
  <c r="S221" i="1"/>
  <c r="R221" i="1"/>
  <c r="Q221" i="1"/>
  <c r="P221" i="1"/>
  <c r="O221" i="1"/>
  <c r="N221" i="1"/>
  <c r="M221" i="1"/>
  <c r="L221" i="1"/>
  <c r="K221" i="1"/>
  <c r="J221" i="1"/>
  <c r="A221" i="1"/>
  <c r="S220" i="1"/>
  <c r="R220" i="1"/>
  <c r="Q220" i="1"/>
  <c r="P220" i="1"/>
  <c r="O220" i="1"/>
  <c r="N220" i="1"/>
  <c r="M220" i="1"/>
  <c r="L220" i="1"/>
  <c r="K220" i="1"/>
  <c r="J220" i="1"/>
  <c r="A220" i="1"/>
  <c r="S219" i="1"/>
  <c r="R219" i="1"/>
  <c r="Q219" i="1"/>
  <c r="P219" i="1"/>
  <c r="O219" i="1"/>
  <c r="N219" i="1"/>
  <c r="M219" i="1"/>
  <c r="L219" i="1"/>
  <c r="K219" i="1"/>
  <c r="J219" i="1"/>
  <c r="A219" i="1"/>
  <c r="S218" i="1"/>
  <c r="R218" i="1"/>
  <c r="Q218" i="1"/>
  <c r="P218" i="1"/>
  <c r="O218" i="1"/>
  <c r="N218" i="1"/>
  <c r="M218" i="1"/>
  <c r="L218" i="1"/>
  <c r="K218" i="1"/>
  <c r="J218" i="1"/>
  <c r="A218" i="1"/>
  <c r="S217" i="1"/>
  <c r="R217" i="1"/>
  <c r="Q217" i="1"/>
  <c r="P217" i="1"/>
  <c r="O217" i="1"/>
  <c r="N217" i="1"/>
  <c r="M217" i="1"/>
  <c r="L217" i="1"/>
  <c r="K217" i="1"/>
  <c r="J217" i="1"/>
  <c r="A217" i="1"/>
  <c r="S216" i="1"/>
  <c r="R216" i="1"/>
  <c r="Q216" i="1"/>
  <c r="P216" i="1"/>
  <c r="O216" i="1"/>
  <c r="N216" i="1"/>
  <c r="M216" i="1"/>
  <c r="L216" i="1"/>
  <c r="K216" i="1"/>
  <c r="J216" i="1"/>
  <c r="A216" i="1"/>
  <c r="S215" i="1"/>
  <c r="R215" i="1"/>
  <c r="Q215" i="1"/>
  <c r="M215" i="1"/>
  <c r="L215" i="1"/>
  <c r="K215" i="1"/>
  <c r="J215" i="1"/>
  <c r="A215" i="1"/>
  <c r="S214" i="1"/>
  <c r="R214" i="1"/>
  <c r="Q214" i="1"/>
  <c r="P214" i="1"/>
  <c r="O214" i="1"/>
  <c r="N214" i="1"/>
  <c r="M214" i="1"/>
  <c r="L214" i="1"/>
  <c r="K214" i="1"/>
  <c r="J214" i="1"/>
  <c r="A214" i="1"/>
  <c r="S213" i="1"/>
  <c r="R213" i="1"/>
  <c r="Q213" i="1"/>
  <c r="P213" i="1"/>
  <c r="O213" i="1"/>
  <c r="N213" i="1"/>
  <c r="M213" i="1"/>
  <c r="L213" i="1"/>
  <c r="K213" i="1"/>
  <c r="J213" i="1"/>
  <c r="A213" i="1"/>
  <c r="S212" i="1"/>
  <c r="R212" i="1"/>
  <c r="Q212" i="1"/>
  <c r="P212" i="1"/>
  <c r="O212" i="1"/>
  <c r="N212" i="1"/>
  <c r="M212" i="1"/>
  <c r="L212" i="1"/>
  <c r="K212" i="1"/>
  <c r="J212" i="1"/>
  <c r="A212" i="1"/>
  <c r="S211" i="1"/>
  <c r="R211" i="1"/>
  <c r="Q211" i="1"/>
  <c r="P211" i="1"/>
  <c r="O211" i="1"/>
  <c r="N211" i="1"/>
  <c r="M211" i="1"/>
  <c r="L211" i="1"/>
  <c r="K211" i="1"/>
  <c r="J211" i="1"/>
  <c r="A211" i="1"/>
  <c r="S210" i="1"/>
  <c r="R210" i="1"/>
  <c r="Q210" i="1"/>
  <c r="P210" i="1"/>
  <c r="O210" i="1"/>
  <c r="N210" i="1"/>
  <c r="M210" i="1"/>
  <c r="L210" i="1"/>
  <c r="K210" i="1"/>
  <c r="J210" i="1"/>
  <c r="A210" i="1"/>
  <c r="S209" i="1"/>
  <c r="R209" i="1"/>
  <c r="Q209" i="1"/>
  <c r="M209" i="1"/>
  <c r="L209" i="1"/>
  <c r="K209" i="1"/>
  <c r="J209" i="1"/>
  <c r="A209" i="1"/>
  <c r="S196" i="1"/>
  <c r="R196" i="1"/>
  <c r="Q196" i="1"/>
  <c r="P196" i="1"/>
  <c r="O196" i="1"/>
  <c r="N196" i="1"/>
  <c r="M196" i="1"/>
  <c r="L196" i="1"/>
  <c r="K196" i="1"/>
  <c r="J196" i="1"/>
  <c r="A196" i="1"/>
  <c r="S195" i="1"/>
  <c r="R195" i="1"/>
  <c r="Q195" i="1"/>
  <c r="P195" i="1"/>
  <c r="O195" i="1"/>
  <c r="N195" i="1"/>
  <c r="M195" i="1"/>
  <c r="L195" i="1"/>
  <c r="K195" i="1"/>
  <c r="J195" i="1"/>
  <c r="A195" i="1"/>
  <c r="S194" i="1"/>
  <c r="R194" i="1"/>
  <c r="Q194" i="1"/>
  <c r="P194" i="1"/>
  <c r="O194" i="1"/>
  <c r="N194" i="1"/>
  <c r="M194" i="1"/>
  <c r="L194" i="1"/>
  <c r="K194" i="1"/>
  <c r="J194" i="1"/>
  <c r="A194" i="1"/>
  <c r="S193" i="1"/>
  <c r="R193" i="1"/>
  <c r="Q193" i="1"/>
  <c r="M193" i="1"/>
  <c r="L193" i="1"/>
  <c r="K193" i="1"/>
  <c r="J193" i="1"/>
  <c r="A193" i="1"/>
  <c r="S190" i="1"/>
  <c r="R190" i="1"/>
  <c r="Q190" i="1"/>
  <c r="P190" i="1"/>
  <c r="O190" i="1"/>
  <c r="N190" i="1"/>
  <c r="M190" i="1"/>
  <c r="L190" i="1"/>
  <c r="K190" i="1"/>
  <c r="J190" i="1"/>
  <c r="A190" i="1"/>
  <c r="S189" i="1"/>
  <c r="R189" i="1"/>
  <c r="Q189" i="1"/>
  <c r="P189" i="1"/>
  <c r="O189" i="1"/>
  <c r="N189" i="1"/>
  <c r="M189" i="1"/>
  <c r="L189" i="1"/>
  <c r="K189" i="1"/>
  <c r="J189" i="1"/>
  <c r="A189" i="1"/>
  <c r="S188" i="1"/>
  <c r="R188" i="1"/>
  <c r="Q188" i="1"/>
  <c r="P188" i="1"/>
  <c r="O188" i="1"/>
  <c r="N188" i="1"/>
  <c r="M188" i="1"/>
  <c r="L188" i="1"/>
  <c r="K188" i="1"/>
  <c r="J188" i="1"/>
  <c r="A188" i="1"/>
  <c r="S187" i="1"/>
  <c r="R187" i="1"/>
  <c r="Q187" i="1"/>
  <c r="P187" i="1"/>
  <c r="O187" i="1"/>
  <c r="N187" i="1"/>
  <c r="M187" i="1"/>
  <c r="L187" i="1"/>
  <c r="K187" i="1"/>
  <c r="J187" i="1"/>
  <c r="A187" i="1"/>
  <c r="S186" i="1"/>
  <c r="R186" i="1"/>
  <c r="Q186" i="1"/>
  <c r="P186" i="1"/>
  <c r="O186" i="1"/>
  <c r="N186" i="1"/>
  <c r="M186" i="1"/>
  <c r="L186" i="1"/>
  <c r="K186" i="1"/>
  <c r="J186" i="1"/>
  <c r="A186" i="1"/>
  <c r="S185" i="1"/>
  <c r="R185" i="1"/>
  <c r="Q185" i="1"/>
  <c r="P185" i="1"/>
  <c r="O185" i="1"/>
  <c r="N185" i="1"/>
  <c r="M185" i="1"/>
  <c r="L185" i="1"/>
  <c r="K185" i="1"/>
  <c r="J185" i="1"/>
  <c r="A185" i="1"/>
  <c r="S184" i="1"/>
  <c r="R184" i="1"/>
  <c r="Q184" i="1"/>
  <c r="P184" i="1"/>
  <c r="O184" i="1"/>
  <c r="N184" i="1"/>
  <c r="M184" i="1"/>
  <c r="L184" i="1"/>
  <c r="K184" i="1"/>
  <c r="J184" i="1"/>
  <c r="A184" i="1"/>
  <c r="S183" i="1"/>
  <c r="R183" i="1"/>
  <c r="Q183" i="1"/>
  <c r="P183" i="1"/>
  <c r="O183" i="1"/>
  <c r="N183" i="1"/>
  <c r="M183" i="1"/>
  <c r="L183" i="1"/>
  <c r="K183" i="1"/>
  <c r="J183" i="1"/>
  <c r="A183" i="1"/>
  <c r="S182" i="1"/>
  <c r="R182" i="1"/>
  <c r="Q182" i="1"/>
  <c r="P182" i="1"/>
  <c r="O182" i="1"/>
  <c r="N182" i="1"/>
  <c r="M182" i="1"/>
  <c r="L182" i="1"/>
  <c r="K182" i="1"/>
  <c r="J182" i="1"/>
  <c r="A182" i="1"/>
  <c r="S181" i="1"/>
  <c r="R181" i="1"/>
  <c r="Q181" i="1"/>
  <c r="M181" i="1"/>
  <c r="L181" i="1"/>
  <c r="K181" i="1"/>
  <c r="J181" i="1"/>
  <c r="A181" i="1"/>
  <c r="S180" i="1"/>
  <c r="R180" i="1"/>
  <c r="Q180" i="1"/>
  <c r="P180" i="1"/>
  <c r="O180" i="1"/>
  <c r="N180" i="1"/>
  <c r="M180" i="1"/>
  <c r="L180" i="1"/>
  <c r="K180" i="1"/>
  <c r="J180" i="1"/>
  <c r="A180" i="1"/>
  <c r="S179" i="1"/>
  <c r="R179" i="1"/>
  <c r="Q179" i="1"/>
  <c r="P179" i="1"/>
  <c r="O179" i="1"/>
  <c r="N179" i="1"/>
  <c r="M179" i="1"/>
  <c r="L179" i="1"/>
  <c r="K179" i="1"/>
  <c r="J179" i="1"/>
  <c r="A179" i="1"/>
  <c r="S178" i="1"/>
  <c r="R178" i="1"/>
  <c r="Q178" i="1"/>
  <c r="P178" i="1"/>
  <c r="O178" i="1"/>
  <c r="N178" i="1"/>
  <c r="M178" i="1"/>
  <c r="L178" i="1"/>
  <c r="K178" i="1"/>
  <c r="J178" i="1"/>
  <c r="A178" i="1"/>
  <c r="S177" i="1"/>
  <c r="R177" i="1"/>
  <c r="Q177" i="1"/>
  <c r="P177" i="1"/>
  <c r="O177" i="1"/>
  <c r="N177" i="1"/>
  <c r="M177" i="1"/>
  <c r="L177" i="1"/>
  <c r="K177" i="1"/>
  <c r="J177" i="1"/>
  <c r="A177" i="1"/>
  <c r="S176" i="1"/>
  <c r="R176" i="1"/>
  <c r="Q176" i="1"/>
  <c r="M176" i="1"/>
  <c r="L176" i="1"/>
  <c r="K176" i="1"/>
  <c r="J176" i="1"/>
  <c r="A176" i="1"/>
  <c r="S163" i="1"/>
  <c r="R163" i="1"/>
  <c r="Q163" i="1"/>
  <c r="P163" i="1"/>
  <c r="O163" i="1"/>
  <c r="N163" i="1"/>
  <c r="M163" i="1"/>
  <c r="L163" i="1"/>
  <c r="K163" i="1"/>
  <c r="J163" i="1"/>
  <c r="A163" i="1"/>
  <c r="S162" i="1"/>
  <c r="R162" i="1"/>
  <c r="Q162" i="1"/>
  <c r="P162" i="1"/>
  <c r="O162" i="1"/>
  <c r="N162" i="1"/>
  <c r="M162" i="1"/>
  <c r="L162" i="1"/>
  <c r="K162" i="1"/>
  <c r="J162" i="1"/>
  <c r="A162" i="1"/>
  <c r="S161" i="1"/>
  <c r="R161" i="1"/>
  <c r="Q161" i="1"/>
  <c r="P161" i="1"/>
  <c r="O161" i="1"/>
  <c r="N161" i="1"/>
  <c r="M161" i="1"/>
  <c r="L161" i="1"/>
  <c r="K161" i="1"/>
  <c r="J161" i="1"/>
  <c r="A161" i="1"/>
  <c r="S160" i="1"/>
  <c r="R160" i="1"/>
  <c r="Q160" i="1"/>
  <c r="M160" i="1"/>
  <c r="L160" i="1"/>
  <c r="K160" i="1"/>
  <c r="J160" i="1"/>
  <c r="A160" i="1"/>
  <c r="O133" i="1"/>
  <c r="N134" i="1"/>
  <c r="O132" i="1"/>
  <c r="Q143" i="1"/>
  <c r="R142" i="1"/>
  <c r="S142" i="1"/>
  <c r="S157" i="1"/>
  <c r="R157" i="1"/>
  <c r="Q157" i="1"/>
  <c r="P157" i="1"/>
  <c r="O157" i="1"/>
  <c r="N157" i="1"/>
  <c r="M157" i="1"/>
  <c r="L157" i="1"/>
  <c r="K157" i="1"/>
  <c r="J157" i="1"/>
  <c r="A157" i="1"/>
  <c r="S156" i="1"/>
  <c r="R156" i="1"/>
  <c r="Q156" i="1"/>
  <c r="P156" i="1"/>
  <c r="O156" i="1"/>
  <c r="N156" i="1"/>
  <c r="M156" i="1"/>
  <c r="L156" i="1"/>
  <c r="K156" i="1"/>
  <c r="J156" i="1"/>
  <c r="A156" i="1"/>
  <c r="S155" i="1"/>
  <c r="R155" i="1"/>
  <c r="Q155" i="1"/>
  <c r="P155" i="1"/>
  <c r="O155" i="1"/>
  <c r="N155" i="1"/>
  <c r="M155" i="1"/>
  <c r="L155" i="1"/>
  <c r="K155" i="1"/>
  <c r="J155" i="1"/>
  <c r="A155" i="1"/>
  <c r="S154" i="1"/>
  <c r="R154" i="1"/>
  <c r="Q154" i="1"/>
  <c r="P154" i="1"/>
  <c r="O154" i="1"/>
  <c r="N154" i="1"/>
  <c r="M154" i="1"/>
  <c r="L154" i="1"/>
  <c r="K154" i="1"/>
  <c r="J154" i="1"/>
  <c r="A154" i="1"/>
  <c r="S153" i="1"/>
  <c r="R153" i="1"/>
  <c r="Q153" i="1"/>
  <c r="P153" i="1"/>
  <c r="O153" i="1"/>
  <c r="N153" i="1"/>
  <c r="M153" i="1"/>
  <c r="L153" i="1"/>
  <c r="K153" i="1"/>
  <c r="J153" i="1"/>
  <c r="A153" i="1"/>
  <c r="S152" i="1"/>
  <c r="R152" i="1"/>
  <c r="Q152" i="1"/>
  <c r="P152" i="1"/>
  <c r="O152" i="1"/>
  <c r="N152" i="1"/>
  <c r="M152" i="1"/>
  <c r="L152" i="1"/>
  <c r="K152" i="1"/>
  <c r="J152" i="1"/>
  <c r="A152" i="1"/>
  <c r="S151" i="1"/>
  <c r="R151" i="1"/>
  <c r="Q151" i="1"/>
  <c r="P151" i="1"/>
  <c r="O151" i="1"/>
  <c r="N151" i="1"/>
  <c r="M151" i="1"/>
  <c r="L151" i="1"/>
  <c r="K151" i="1"/>
  <c r="J151" i="1"/>
  <c r="A151" i="1"/>
  <c r="S150" i="1"/>
  <c r="R150" i="1"/>
  <c r="Q150" i="1"/>
  <c r="P150" i="1"/>
  <c r="O150" i="1"/>
  <c r="N150" i="1"/>
  <c r="M150" i="1"/>
  <c r="L150" i="1"/>
  <c r="K150" i="1"/>
  <c r="J150" i="1"/>
  <c r="A150" i="1"/>
  <c r="S149" i="1"/>
  <c r="R149" i="1"/>
  <c r="Q149" i="1"/>
  <c r="P149" i="1"/>
  <c r="O149" i="1"/>
  <c r="N149" i="1"/>
  <c r="M149" i="1"/>
  <c r="L149" i="1"/>
  <c r="K149" i="1"/>
  <c r="J149" i="1"/>
  <c r="A149" i="1"/>
  <c r="S148" i="1"/>
  <c r="R148" i="1"/>
  <c r="Q148" i="1"/>
  <c r="P148" i="1"/>
  <c r="O148" i="1"/>
  <c r="N148" i="1"/>
  <c r="M148" i="1"/>
  <c r="L148" i="1"/>
  <c r="K148" i="1"/>
  <c r="J148" i="1"/>
  <c r="A148" i="1"/>
  <c r="S147" i="1"/>
  <c r="R147" i="1"/>
  <c r="Q147" i="1"/>
  <c r="P147" i="1"/>
  <c r="O147" i="1"/>
  <c r="N147" i="1"/>
  <c r="M147" i="1"/>
  <c r="L147" i="1"/>
  <c r="K147" i="1"/>
  <c r="J147" i="1"/>
  <c r="A147" i="1"/>
  <c r="S146" i="1"/>
  <c r="R146" i="1"/>
  <c r="Q146" i="1"/>
  <c r="P146" i="1"/>
  <c r="O146" i="1"/>
  <c r="N146" i="1"/>
  <c r="M146" i="1"/>
  <c r="L146" i="1"/>
  <c r="K146" i="1"/>
  <c r="J146" i="1"/>
  <c r="A146" i="1"/>
  <c r="S145" i="1"/>
  <c r="R145" i="1"/>
  <c r="Q145" i="1"/>
  <c r="P145" i="1"/>
  <c r="O145" i="1"/>
  <c r="N145" i="1"/>
  <c r="M145" i="1"/>
  <c r="L145" i="1"/>
  <c r="K145" i="1"/>
  <c r="J145" i="1"/>
  <c r="A145" i="1"/>
  <c r="A144" i="1"/>
  <c r="A143" i="1"/>
  <c r="S144" i="1"/>
  <c r="R144" i="1"/>
  <c r="Q144" i="1"/>
  <c r="P144" i="1"/>
  <c r="O144" i="1"/>
  <c r="N144" i="1"/>
  <c r="M144" i="1"/>
  <c r="L144" i="1"/>
  <c r="K144" i="1"/>
  <c r="J144" i="1"/>
  <c r="S143" i="1"/>
  <c r="R143" i="1"/>
  <c r="M143" i="1"/>
  <c r="L143" i="1"/>
  <c r="K143" i="1"/>
  <c r="J143" i="1"/>
  <c r="Q142" i="1"/>
  <c r="M142" i="1"/>
  <c r="L142" i="1"/>
  <c r="K142" i="1"/>
  <c r="J142" i="1"/>
  <c r="A142" i="1"/>
  <c r="N41" i="1"/>
  <c r="P41" i="1"/>
  <c r="S279" i="1"/>
  <c r="R279" i="1"/>
  <c r="Q279" i="1"/>
  <c r="J279" i="1"/>
  <c r="S274" i="1"/>
  <c r="R274" i="1"/>
  <c r="Q274" i="1"/>
  <c r="J274" i="1"/>
  <c r="S256" i="1"/>
  <c r="R256" i="1"/>
  <c r="Q256" i="1"/>
  <c r="J256" i="1"/>
  <c r="S252" i="1"/>
  <c r="R252" i="1"/>
  <c r="Q252" i="1"/>
  <c r="J252" i="1"/>
  <c r="S232" i="1"/>
  <c r="R232" i="1"/>
  <c r="Q232" i="1"/>
  <c r="M232" i="1"/>
  <c r="L232" i="1"/>
  <c r="K232" i="1"/>
  <c r="J232" i="1"/>
  <c r="S226" i="1"/>
  <c r="R226" i="1"/>
  <c r="Q226" i="1"/>
  <c r="M226" i="1"/>
  <c r="L226" i="1"/>
  <c r="K226" i="1"/>
  <c r="J226" i="1"/>
  <c r="S197" i="1"/>
  <c r="R197" i="1"/>
  <c r="Q197" i="1"/>
  <c r="M197" i="1"/>
  <c r="L197" i="1"/>
  <c r="K197" i="1"/>
  <c r="J197" i="1"/>
  <c r="S191" i="1"/>
  <c r="R191" i="1"/>
  <c r="Q191" i="1"/>
  <c r="M191" i="1"/>
  <c r="L191" i="1"/>
  <c r="K191" i="1"/>
  <c r="J191" i="1"/>
  <c r="S164" i="1"/>
  <c r="R164" i="1"/>
  <c r="Q164" i="1"/>
  <c r="M164" i="1"/>
  <c r="L164" i="1"/>
  <c r="K164" i="1"/>
  <c r="J164" i="1"/>
  <c r="P86" i="1"/>
  <c r="N83" i="1"/>
  <c r="N84" i="1"/>
  <c r="N94" i="1"/>
  <c r="N93" i="1"/>
  <c r="N96" i="1"/>
  <c r="O96" i="1"/>
  <c r="P52" i="1"/>
  <c r="N52" i="1"/>
  <c r="N73" i="1"/>
  <c r="N89" i="1"/>
  <c r="N86" i="1"/>
  <c r="P84" i="1"/>
  <c r="P83" i="1"/>
  <c r="S74" i="1"/>
  <c r="R74" i="1"/>
  <c r="Q74" i="1"/>
  <c r="M74" i="1"/>
  <c r="L74" i="1"/>
  <c r="K74" i="1"/>
  <c r="J74" i="1"/>
  <c r="N71" i="1"/>
  <c r="N49" i="1"/>
  <c r="S64" i="1"/>
  <c r="R64" i="1"/>
  <c r="Q64" i="1"/>
  <c r="M64" i="1"/>
  <c r="L64" i="1"/>
  <c r="K64" i="1"/>
  <c r="J64" i="1"/>
  <c r="P62" i="1"/>
  <c r="N62" i="1"/>
  <c r="P61" i="1"/>
  <c r="N61" i="1"/>
  <c r="P60" i="1"/>
  <c r="P39" i="1"/>
  <c r="N60" i="1"/>
  <c r="N39" i="1"/>
  <c r="P59" i="1"/>
  <c r="N59" i="1"/>
  <c r="N38" i="1"/>
  <c r="S53" i="1"/>
  <c r="R53" i="1"/>
  <c r="Q53" i="1"/>
  <c r="P51" i="1"/>
  <c r="P42" i="1"/>
  <c r="N51" i="1"/>
  <c r="N42" i="1"/>
  <c r="N40" i="1"/>
  <c r="K43" i="1"/>
  <c r="P40" i="1"/>
  <c r="S43" i="1"/>
  <c r="R43" i="1"/>
  <c r="Q43" i="1"/>
  <c r="P38" i="1"/>
  <c r="M43" i="1"/>
  <c r="L43" i="1"/>
  <c r="J43" i="1"/>
  <c r="O83" i="1"/>
  <c r="P209" i="1"/>
  <c r="N209" i="1"/>
  <c r="U74" i="1"/>
  <c r="U53" i="1"/>
  <c r="U43" i="1"/>
  <c r="N64" i="1"/>
  <c r="S290" i="1"/>
  <c r="S292" i="1"/>
  <c r="U64" i="1"/>
  <c r="O84" i="1"/>
  <c r="N98" i="1"/>
  <c r="J291" i="1"/>
  <c r="P98" i="1"/>
  <c r="S198" i="1"/>
  <c r="J257" i="1"/>
  <c r="P64" i="1"/>
  <c r="R280" i="1"/>
  <c r="O49" i="1"/>
  <c r="O59" i="1"/>
  <c r="O71" i="1"/>
  <c r="O60" i="1"/>
  <c r="O51" i="1"/>
  <c r="O42" i="1"/>
  <c r="O61" i="1"/>
  <c r="O62" i="1"/>
  <c r="O52" i="1"/>
  <c r="O86" i="1"/>
  <c r="M198" i="1"/>
  <c r="M257" i="1"/>
  <c r="K257" i="1"/>
  <c r="R257" i="1"/>
  <c r="K280" i="1"/>
  <c r="L233" i="1"/>
  <c r="M280" i="1"/>
  <c r="J198" i="1"/>
  <c r="L198" i="1"/>
  <c r="Q198" i="1"/>
  <c r="K199" i="1"/>
  <c r="M199" i="1"/>
  <c r="R198" i="1"/>
  <c r="M234" i="1"/>
  <c r="R233" i="1"/>
  <c r="N229" i="1"/>
  <c r="N232" i="1"/>
  <c r="N215" i="1"/>
  <c r="N193" i="1"/>
  <c r="N197" i="1"/>
  <c r="N176" i="1"/>
  <c r="N160" i="1"/>
  <c r="N164" i="1"/>
  <c r="N142" i="1"/>
  <c r="P53" i="1"/>
  <c r="P181" i="1"/>
  <c r="P143" i="1"/>
  <c r="O89" i="1"/>
  <c r="O93" i="1"/>
  <c r="O94" i="1"/>
  <c r="P229" i="1"/>
  <c r="P232" i="1"/>
  <c r="P215" i="1"/>
  <c r="P226" i="1"/>
  <c r="P193" i="1"/>
  <c r="P197" i="1"/>
  <c r="P176" i="1"/>
  <c r="P160" i="1"/>
  <c r="P164" i="1"/>
  <c r="P142" i="1"/>
  <c r="N181" i="1"/>
  <c r="N143" i="1"/>
  <c r="S280" i="1"/>
  <c r="L199" i="1"/>
  <c r="O41" i="1"/>
  <c r="N43" i="1"/>
  <c r="O38" i="1"/>
  <c r="J233" i="1"/>
  <c r="L234" i="1"/>
  <c r="Q233" i="1"/>
  <c r="S233" i="1"/>
  <c r="Q257" i="1"/>
  <c r="L280" i="1"/>
  <c r="M158" i="1"/>
  <c r="M165" i="1"/>
  <c r="K158" i="1"/>
  <c r="K165" i="1"/>
  <c r="R158" i="1"/>
  <c r="R165" i="1"/>
  <c r="L158" i="1"/>
  <c r="L165" i="1"/>
  <c r="Q158" i="1"/>
  <c r="Q165" i="1"/>
  <c r="S158" i="1"/>
  <c r="S165" i="1"/>
  <c r="J158" i="1"/>
  <c r="J165" i="1"/>
  <c r="O40" i="1"/>
  <c r="S257" i="1"/>
  <c r="N74" i="1"/>
  <c r="P43" i="1"/>
  <c r="O39" i="1"/>
  <c r="N53" i="1"/>
  <c r="O73" i="1"/>
  <c r="K100" i="1"/>
  <c r="J280" i="1"/>
  <c r="Q280" i="1"/>
  <c r="P74" i="1"/>
  <c r="K198" i="1"/>
  <c r="M233" i="1"/>
  <c r="K234" i="1"/>
  <c r="K233" i="1"/>
  <c r="L257" i="1"/>
  <c r="N226" i="1"/>
  <c r="P257" i="1"/>
  <c r="O209" i="1"/>
  <c r="N282" i="1"/>
  <c r="N257" i="1"/>
  <c r="H291" i="1"/>
  <c r="O98" i="1"/>
  <c r="N280" i="1"/>
  <c r="K259" i="1"/>
  <c r="P191" i="1"/>
  <c r="K235" i="1"/>
  <c r="K200" i="1"/>
  <c r="P233" i="1"/>
  <c r="P158" i="1"/>
  <c r="P166" i="1"/>
  <c r="P234" i="1"/>
  <c r="K282" i="1"/>
  <c r="K166" i="1"/>
  <c r="O181" i="1"/>
  <c r="O143" i="1"/>
  <c r="O176" i="1"/>
  <c r="O229" i="1"/>
  <c r="O232" i="1"/>
  <c r="O215" i="1"/>
  <c r="O193" i="1"/>
  <c r="O197" i="1"/>
  <c r="O160" i="1"/>
  <c r="O164" i="1"/>
  <c r="O142" i="1"/>
  <c r="N233" i="1"/>
  <c r="N234" i="1"/>
  <c r="N191" i="1"/>
  <c r="N158" i="1"/>
  <c r="N165" i="1"/>
  <c r="M166" i="1"/>
  <c r="L166" i="1"/>
  <c r="O53" i="1"/>
  <c r="O43" i="1"/>
  <c r="O74" i="1"/>
  <c r="O64" i="1"/>
  <c r="P280" i="1"/>
  <c r="O226" i="1"/>
  <c r="O233" i="1"/>
  <c r="N100" i="1"/>
  <c r="L291" i="1"/>
  <c r="L292" i="1"/>
  <c r="O280" i="1"/>
  <c r="P165" i="1"/>
  <c r="H290" i="1"/>
  <c r="J292" i="1"/>
  <c r="O191" i="1"/>
  <c r="O198" i="1"/>
  <c r="P199" i="1"/>
  <c r="P198" i="1"/>
  <c r="K167" i="1"/>
  <c r="O158" i="1"/>
  <c r="O166" i="1"/>
  <c r="N199" i="1"/>
  <c r="N198" i="1"/>
  <c r="N166" i="1"/>
  <c r="O257" i="1"/>
  <c r="O234" i="1"/>
  <c r="N235" i="1"/>
  <c r="N291" i="1"/>
  <c r="U291" i="1"/>
  <c r="N259" i="1"/>
  <c r="N167" i="1"/>
  <c r="N290" i="1"/>
  <c r="H292" i="1"/>
  <c r="P291" i="1"/>
  <c r="O165" i="1"/>
  <c r="O199" i="1"/>
  <c r="N200" i="1"/>
  <c r="N292" i="1"/>
  <c r="P290" i="1"/>
  <c r="P292" i="1"/>
  <c r="M53" i="1"/>
  <c r="L53" i="1"/>
  <c r="K53" i="1"/>
  <c r="J53" i="1"/>
  <c r="R290" i="1"/>
  <c r="R292" i="1"/>
</calcChain>
</file>

<file path=xl/sharedStrings.xml><?xml version="1.0" encoding="utf-8"?>
<sst xmlns="http://schemas.openxmlformats.org/spreadsheetml/2006/main" count="609" uniqueCount="176">
  <si>
    <t xml:space="preserve">UNIVERSITATEA BABEŞ-BOLYAI CLUJ-NAPOCA
</t>
  </si>
  <si>
    <t>Şi:</t>
  </si>
  <si>
    <t>Activităţi didactice</t>
  </si>
  <si>
    <t>Sesiune de examene</t>
  </si>
  <si>
    <t>Vacanţă</t>
  </si>
  <si>
    <t>Sem I</t>
  </si>
  <si>
    <t>Sem II</t>
  </si>
  <si>
    <t>I</t>
  </si>
  <si>
    <t>V</t>
  </si>
  <si>
    <t>R</t>
  </si>
  <si>
    <t>Stagii de practică</t>
  </si>
  <si>
    <t xml:space="preserve">iarna </t>
  </si>
  <si>
    <t>prim</t>
  </si>
  <si>
    <t>vara</t>
  </si>
  <si>
    <t>Anul I</t>
  </si>
  <si>
    <t>Anul II</t>
  </si>
  <si>
    <t>II. DESFĂŞURAREA STUDIILOR (în număr de săptămani)</t>
  </si>
  <si>
    <t>L.P comasate</t>
  </si>
  <si>
    <t xml:space="preserve">III. NUMĂRUL ORELOR PE SĂPTĂMANĂ </t>
  </si>
  <si>
    <t>V. MODUL DE ALEGERE A DISCIPLINELOR OPŢIONALE</t>
  </si>
  <si>
    <t>VII. TABELUL DISCIPLINELOR</t>
  </si>
  <si>
    <t>Felul disciplinei</t>
  </si>
  <si>
    <t>Forme de evaluare</t>
  </si>
  <si>
    <t>Ore fizice săptămânale</t>
  </si>
  <si>
    <t>TOTAL</t>
  </si>
  <si>
    <t>DENUMIREA DISCIPLINELOR</t>
  </si>
  <si>
    <t>COD</t>
  </si>
  <si>
    <t>C</t>
  </si>
  <si>
    <t>S</t>
  </si>
  <si>
    <t>LP</t>
  </si>
  <si>
    <t>T</t>
  </si>
  <si>
    <t>E</t>
  </si>
  <si>
    <t>VP</t>
  </si>
  <si>
    <t>F</t>
  </si>
  <si>
    <t>Semestrul I</t>
  </si>
  <si>
    <t>Semestrul II</t>
  </si>
  <si>
    <t>DF</t>
  </si>
  <si>
    <t>DS</t>
  </si>
  <si>
    <t>DC</t>
  </si>
  <si>
    <t>Credite ECTS</t>
  </si>
  <si>
    <t>Ore alocate studiului</t>
  </si>
  <si>
    <t>ANUL I, SEMESTRUL 1</t>
  </si>
  <si>
    <t>ANUL I, SEMESTRUL 2</t>
  </si>
  <si>
    <t>ANUL II, SEMESTRUL 3</t>
  </si>
  <si>
    <t>ANUL II, SEMESTRUL 4</t>
  </si>
  <si>
    <t>DISCIPLINE OPȚIONALE</t>
  </si>
  <si>
    <t>%</t>
  </si>
  <si>
    <t xml:space="preserve">TOTAL ORE FIZICE / TOTAL ORE ALOCATE STUDIULUI </t>
  </si>
  <si>
    <t>DISCIPLINE FACULTATIVE</t>
  </si>
  <si>
    <t xml:space="preserve">Anexă la Planul de Învățământ specializarea / programul de studiu: </t>
  </si>
  <si>
    <t>DISCIPLINE DE PREGĂTIRE FUNDAMENTALĂ (DF)</t>
  </si>
  <si>
    <t>DISCIPLINE</t>
  </si>
  <si>
    <t>OBLIGATORII</t>
  </si>
  <si>
    <t>OPȚIONALE</t>
  </si>
  <si>
    <t>ORE FIZICE</t>
  </si>
  <si>
    <t>ORE ALOCATE STUDIULUI</t>
  </si>
  <si>
    <t>NR. DE CREDITE</t>
  </si>
  <si>
    <t>AN I</t>
  </si>
  <si>
    <t>AN II</t>
  </si>
  <si>
    <t>BILANȚ GENERAL</t>
  </si>
  <si>
    <t>Disciplina  test 1</t>
  </si>
  <si>
    <t>Disciplina test 2</t>
  </si>
  <si>
    <t>120 de credite din care:</t>
  </si>
  <si>
    <t>CURS FACULTATIV 1 (An I, Semestrul 1)</t>
  </si>
  <si>
    <t>CURS FACULTATIV  2 (An I, Semestrul 2)</t>
  </si>
  <si>
    <t>CURS FACULTATIV  3 (An II, Semestrul 3)</t>
  </si>
  <si>
    <t>CURS FACULTATIV  4 (An II, Semestrul 4)</t>
  </si>
  <si>
    <t>Semestrele 1 - 3 (14 săptămâni)</t>
  </si>
  <si>
    <t>Semestrul 4 (12 săptămâni)</t>
  </si>
  <si>
    <t>Semestrul  4 (12 săptămâni)</t>
  </si>
  <si>
    <t>I. CERINŢE PENTRU OBŢINEREA DIPLOMEI DE MASTER</t>
  </si>
  <si>
    <t>DISCIPLINE COMPLEMENTARE (DC)</t>
  </si>
  <si>
    <t>XND 1101</t>
  </si>
  <si>
    <t>XND 1102</t>
  </si>
  <si>
    <t>XND 1203</t>
  </si>
  <si>
    <t>XND 1204</t>
  </si>
  <si>
    <t>Examen de absolvire: Nivelul II</t>
  </si>
  <si>
    <t xml:space="preserve">TOTAL CREDITE / ORE PE SĂPTĂMÂNĂ / EVALUĂRI </t>
  </si>
  <si>
    <t xml:space="preserve">PROGRAM DE STUDII PSIHOPEDAGOGICE </t>
  </si>
  <si>
    <t>An I, Semestrul 1</t>
  </si>
  <si>
    <t>An I, Semestrul 2</t>
  </si>
  <si>
    <t>An II, Semestrul 3</t>
  </si>
  <si>
    <t>An II, Semestrul 4</t>
  </si>
  <si>
    <t>Pentru a ocupa posturi didactice în învăţământul liceal, postliceal şi universitar, absolvenţii trebuie să posede Certificat de absolvire a Programului se studii psihopedagogice, Nivelul II, a Departamentului pentru pregătirea personalului didactic. Disciplinelor Departamentului li se repartizează 30 de credite (+ 5 credite aferente examenului de absolvire)</t>
  </si>
  <si>
    <t>MODUL PEDAGOCIC - Nivelul II: 30 de credite ECTS  + 5 credite ECTS aferente examenului de absolvire</t>
  </si>
  <si>
    <t>Psihopedagogia adolescenţilor, tinerilor şi adulţilor</t>
  </si>
  <si>
    <t>Proiectarea şi managementul programelor educaţionale</t>
  </si>
  <si>
    <t>DP</t>
  </si>
  <si>
    <t>DO</t>
  </si>
  <si>
    <t xml:space="preserve">Practică pedagogică (în învăţământul liceal, postliceal şi universitar)
</t>
  </si>
  <si>
    <t>XND 2305</t>
  </si>
  <si>
    <t>XND 2306</t>
  </si>
  <si>
    <t>DF – Discipline de extensie a pregătirii psihopedagogice fundamentale (obligatorii)</t>
  </si>
  <si>
    <t>DP – Discipline de extensie a pregătirii didactice şi practice de specialitate (obligatorii)</t>
  </si>
  <si>
    <t xml:space="preserve">DO - Discipline opţionale </t>
  </si>
  <si>
    <t>Verificați standardele specifice domeniului dumneavoastră pentru a evita incongruențele.</t>
  </si>
  <si>
    <t>ÎN TOATE TABELELE DIN ACEASTĂ MACHETĂ, TREBUIE SĂ INTRODUCEȚI  DATE NUMAI ÎN CELULELE MARCATE CU GALBEN</t>
  </si>
  <si>
    <t>Tabelele/rândurile necompletate se șterg sau se ascund (dacă afectează formulele) HIDE</t>
  </si>
  <si>
    <r>
      <rPr>
        <b/>
        <sz val="10"/>
        <color indexed="8"/>
        <rFont val="Times New Roman"/>
        <family val="1"/>
      </rPr>
      <t>IV.EXAMENUL DE DISERTAȚIE</t>
    </r>
    <r>
      <rPr>
        <sz val="10"/>
        <color indexed="8"/>
        <rFont val="Times New Roman"/>
        <family val="1"/>
      </rPr>
      <t xml:space="preserve"> - perioada iunie-iulie (1 săptămână)
Proba: Prezentarea şi susţinerea lucrării de disertație - 10 credite
</t>
    </r>
  </si>
  <si>
    <t>Didactica domeniului şi dezvoltăriI în didactica specialităţii (învăţământ liceal, postliceal, universitar)</t>
  </si>
  <si>
    <t>Disciplină opțională 1</t>
  </si>
  <si>
    <t>Disciplină opțională 2</t>
  </si>
  <si>
    <t>CURS OPȚIONAL 3 (An II, Semestrul 3)- (COD PACHET aici)</t>
  </si>
  <si>
    <t>Titlul absolventului: MASTER</t>
  </si>
  <si>
    <t>DA</t>
  </si>
  <si>
    <t>DSIN</t>
  </si>
  <si>
    <t>DISCIPLINE DE SPECIALITATE  (DS)</t>
  </si>
  <si>
    <t>DISCIPLINE DE APROFUNDARE (DA)</t>
  </si>
  <si>
    <t>DISCIPLINE  DE SINTEZĂ (DSIN)</t>
  </si>
  <si>
    <t>În contul a cel mult 3 discipline opţionale generale, studentul are dreptul să aleagă 3 discipline de la alte specializări ale facultăţilor din Universitatea „Babeş-Bolyai”, respectând condiționările din planurile de învățământ ale respectivelor specializări.</t>
  </si>
  <si>
    <t>FACULTATEA DE LITERE</t>
  </si>
  <si>
    <t>Domeniul: STUDII CULTURALE</t>
  </si>
  <si>
    <t>Specializarea/Programul de studiu: Cultură şi societate - între tradiţie şi modernitate</t>
  </si>
  <si>
    <t>Limba de predare: Maghiara</t>
  </si>
  <si>
    <r>
      <t xml:space="preserve">Durata studiilor: </t>
    </r>
    <r>
      <rPr>
        <b/>
        <sz val="10"/>
        <rFont val="Times New Roman"/>
        <family val="1"/>
      </rPr>
      <t>4 semestre</t>
    </r>
  </si>
  <si>
    <r>
      <t xml:space="preserve">Forma de învăţământ: </t>
    </r>
    <r>
      <rPr>
        <b/>
        <sz val="10"/>
        <rFont val="Times New Roman"/>
        <family val="1"/>
      </rPr>
      <t>cu frecvenţă</t>
    </r>
  </si>
  <si>
    <t>Sem. 1: Se alege  o disciplină din pachetul: LMX1101</t>
  </si>
  <si>
    <r>
      <rPr>
        <b/>
        <sz val="10"/>
        <rFont val="Times New Roman"/>
        <family val="1"/>
      </rPr>
      <t xml:space="preserve">    108</t>
    </r>
    <r>
      <rPr>
        <sz val="10"/>
        <rFont val="Times New Roman"/>
        <family val="1"/>
      </rPr>
      <t xml:space="preserve"> credite la disciplinele obligatorii;</t>
    </r>
  </si>
  <si>
    <t>Sem. 3: Se alege  o disciplină din pachetul: LMX2101</t>
  </si>
  <si>
    <r>
      <rPr>
        <b/>
        <sz val="10"/>
        <rFont val="Times New Roman"/>
        <family val="1"/>
      </rPr>
      <t xml:space="preserve">   </t>
    </r>
    <r>
      <rPr>
        <sz val="10"/>
        <rFont val="Times New Roman"/>
        <family val="1"/>
      </rPr>
      <t xml:space="preserve"> 12 credite la disciplinele opţionale;</t>
    </r>
  </si>
  <si>
    <r>
      <rPr>
        <b/>
        <sz val="10"/>
        <rFont val="Times New Roman"/>
        <family val="1"/>
      </rPr>
      <t>10</t>
    </r>
    <r>
      <rPr>
        <sz val="10"/>
        <rFont val="Times New Roman"/>
        <family val="1"/>
      </rPr>
      <t xml:space="preserve"> credite la examenul de susținere a disertației</t>
    </r>
  </si>
  <si>
    <r>
      <rPr>
        <b/>
        <sz val="10"/>
        <color indexed="8"/>
        <rFont val="Times New Roman"/>
        <family val="1"/>
      </rPr>
      <t>VI.  UNIVERSITĂŢI EUROPENE DE REFERINŢĂ:</t>
    </r>
    <r>
      <rPr>
        <sz val="10"/>
        <color indexed="8"/>
        <rFont val="Times New Roman"/>
        <family val="1"/>
      </rPr>
      <t xml:space="preserve">
Université Paris Ouest Nanterre La Défense, Universite de Strassburg, Universite de Montreal, Université de Nice Sophia-Antipolis</t>
    </r>
  </si>
  <si>
    <t>LMM1164</t>
  </si>
  <si>
    <t>Religiozitate populară în Transilvania – surse etnologice, metode de analiză</t>
  </si>
  <si>
    <t>LMM1165</t>
  </si>
  <si>
    <t>Interferenţe culturale. Culturi etnice şi regionale în Transilvania</t>
  </si>
  <si>
    <t>LMM1166</t>
  </si>
  <si>
    <t>Teoria, metodologia şi istoria cercetării culturii (Câmpia Transilvaniei – între mit şi realitate)</t>
  </si>
  <si>
    <t>LMM1167</t>
  </si>
  <si>
    <t>Practica profesională (Administrare şi organizare în instituţii culturale) I.</t>
  </si>
  <si>
    <t>LMX1101</t>
  </si>
  <si>
    <t>Curs optional 1.</t>
  </si>
  <si>
    <t>Antropologia socialismului şi a postsocialismului (lb. engl.)</t>
  </si>
  <si>
    <t>Reprezentaţie si putere (lb. engl.)</t>
  </si>
  <si>
    <t>LMM1269</t>
  </si>
  <si>
    <t xml:space="preserve">Societatea digitală: teorie şi practică </t>
  </si>
  <si>
    <t>LMM1270</t>
  </si>
  <si>
    <t>Practica profesională (Administrare şi organizare în instituţii culturale) II.</t>
  </si>
  <si>
    <t>LMM1271</t>
  </si>
  <si>
    <t>LMM2171</t>
  </si>
  <si>
    <t>Strategie şi mentalitate în viaţa economică – teorii şi aplicaţii</t>
  </si>
  <si>
    <t>LMM2172</t>
  </si>
  <si>
    <t>Tradiţie şi societate. Concepte, terminologie</t>
  </si>
  <si>
    <t>LMM2173</t>
  </si>
  <si>
    <t>Dezvoltare rurală: concepte şi practici</t>
  </si>
  <si>
    <t>LMM2174</t>
  </si>
  <si>
    <t>Practica profesională (Administrare şi organizare în instituţii culturale) III.</t>
  </si>
  <si>
    <t>LMX2101</t>
  </si>
  <si>
    <t>Curs optional 2.</t>
  </si>
  <si>
    <t>Modernizarea societăţilor tradiţionale. Secuii între mit şi modernitate</t>
  </si>
  <si>
    <t>Antropologia imaginarului – teorii şi metode de analiză</t>
  </si>
  <si>
    <t>LMM2276</t>
  </si>
  <si>
    <t>Seminar practic (teren)</t>
  </si>
  <si>
    <t>LMM2277</t>
  </si>
  <si>
    <t>Practica profesională (Administrare şi organizare în instituţii culturale) IV.</t>
  </si>
  <si>
    <t>Investigaţii interpretative în cultură</t>
  </si>
  <si>
    <t>Se alege din oferta universităţii (programe de master)</t>
  </si>
  <si>
    <t>CURS OPȚIONAL 1 (An I, Semestrul 1) - (LMX1101)</t>
  </si>
  <si>
    <t>Managementul proiectelor în instituţii culturale</t>
  </si>
  <si>
    <t>LMM2278</t>
  </si>
  <si>
    <t>Tipul de masterat: profesional</t>
  </si>
  <si>
    <t>PLAN DE ÎNVĂŢĂMÂNT  valabil începând din anul universitar 2019-2020</t>
  </si>
  <si>
    <t>Curs optional 3.</t>
  </si>
  <si>
    <t>LMM1267</t>
  </si>
  <si>
    <t>LMM1268</t>
  </si>
  <si>
    <t>LME2274</t>
  </si>
  <si>
    <t>LME2275</t>
  </si>
  <si>
    <t>LMM2175</t>
  </si>
  <si>
    <t>LMX1201</t>
  </si>
  <si>
    <t>CURS OPȚIONAL 2 (An I, Semestrul 2)- (LMX1201)</t>
  </si>
  <si>
    <t>CURS OPȚIONAL 3 (An II, Semestrul 3)- (LMX2101)</t>
  </si>
  <si>
    <t>Sem. 2: Se alege  o disciplină din pachetul: LMX1201</t>
  </si>
  <si>
    <t>Seminar de cercetare, etica cercetării si elaborare a disertaţiei</t>
  </si>
  <si>
    <t xml:space="preserve">Didactica domeniului şi dezvoltăriI în didactica specialităţii (învăţământ liceal, postliceal, universitar)
</t>
  </si>
  <si>
    <r>
      <t>Disciplină opțională 1</t>
    </r>
    <r>
      <rPr>
        <i/>
        <sz val="10"/>
        <rFont val="Times New Roman"/>
        <family val="1"/>
      </rPr>
      <t xml:space="preserve">
</t>
    </r>
  </si>
  <si>
    <r>
      <t>Disciplină opțională 2</t>
    </r>
    <r>
      <rPr>
        <i/>
        <sz val="10"/>
        <rFont val="Times New Roman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</si>
</sst>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\-0;;@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9"/>
      <name val="Times New Roman"/>
      <family val="1"/>
    </font>
    <font>
      <b/>
      <sz val="11"/>
      <color indexed="8"/>
      <name val="Times New Roman"/>
      <family val="1"/>
    </font>
    <font>
      <sz val="10"/>
      <color indexed="10"/>
      <name val="Times New Roman"/>
      <family val="1"/>
    </font>
    <font>
      <sz val="8"/>
      <name val="Calibri"/>
      <family val="2"/>
      <charset val="238"/>
    </font>
    <font>
      <sz val="10"/>
      <color theme="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Calibri"/>
      <family val="2"/>
      <charset val="238"/>
      <scheme val="minor"/>
    </font>
    <font>
      <sz val="10"/>
      <color rgb="FFFF000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  <font>
      <sz val="10"/>
      <name val="Arial Narrow"/>
      <family val="2"/>
      <charset val="238"/>
    </font>
    <font>
      <i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Protection="1"/>
    <xf numFmtId="1" fontId="2" fillId="0" borderId="1" xfId="0" applyNumberFormat="1" applyFont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 applyProtection="1">
      <alignment horizontal="center"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protection locked="0"/>
    </xf>
    <xf numFmtId="0" fontId="2" fillId="0" borderId="4" xfId="0" applyFont="1" applyBorder="1" applyProtection="1">
      <protection locked="0"/>
    </xf>
    <xf numFmtId="0" fontId="1" fillId="0" borderId="4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1" fontId="1" fillId="5" borderId="1" xfId="0" applyNumberFormat="1" applyFont="1" applyFill="1" applyBorder="1" applyAlignment="1" applyProtection="1">
      <alignment horizontal="center" vertical="center"/>
      <protection locked="0"/>
    </xf>
    <xf numFmtId="1" fontId="1" fillId="5" borderId="1" xfId="0" applyNumberFormat="1" applyFont="1" applyFill="1" applyBorder="1" applyAlignment="1" applyProtection="1">
      <alignment horizontal="center" vertical="center"/>
    </xf>
    <xf numFmtId="1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1" fontId="1" fillId="5" borderId="1" xfId="0" applyNumberFormat="1" applyFont="1" applyFill="1" applyBorder="1" applyAlignment="1" applyProtection="1">
      <alignment horizontal="left" vertical="center"/>
      <protection locked="0"/>
    </xf>
    <xf numFmtId="0" fontId="9" fillId="0" borderId="1" xfId="0" applyFont="1" applyBorder="1" applyAlignment="1">
      <alignment horizontal="center" vertical="center"/>
    </xf>
    <xf numFmtId="1" fontId="2" fillId="5" borderId="1" xfId="0" applyNumberFormat="1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locked="0"/>
    </xf>
    <xf numFmtId="1" fontId="11" fillId="5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17" fillId="8" borderId="1" xfId="0" applyFont="1" applyFill="1" applyBorder="1" applyAlignment="1" applyProtection="1">
      <alignment horizontal="center" vertical="center" wrapText="1"/>
      <protection locked="0"/>
    </xf>
    <xf numFmtId="49" fontId="17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center" vertical="center"/>
    </xf>
    <xf numFmtId="1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left" vertical="center" wrapText="1"/>
    </xf>
    <xf numFmtId="1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  <protection locked="0"/>
    </xf>
    <xf numFmtId="1" fontId="1" fillId="5" borderId="1" xfId="0" applyNumberFormat="1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1" fontId="15" fillId="5" borderId="1" xfId="0" applyNumberFormat="1" applyFont="1" applyFill="1" applyBorder="1" applyAlignment="1" applyProtection="1">
      <alignment horizontal="left" vertical="top"/>
      <protection locked="0"/>
    </xf>
    <xf numFmtId="1" fontId="15" fillId="5" borderId="1" xfId="0" applyNumberFormat="1" applyFont="1" applyFill="1" applyBorder="1" applyAlignment="1" applyProtection="1">
      <alignment horizontal="center" vertical="center"/>
      <protection locked="0"/>
    </xf>
    <xf numFmtId="1" fontId="15" fillId="5" borderId="1" xfId="0" applyNumberFormat="1" applyFont="1" applyFill="1" applyBorder="1" applyAlignment="1" applyProtection="1">
      <alignment horizontal="center" vertical="center"/>
    </xf>
    <xf numFmtId="1" fontId="15" fillId="5" borderId="1" xfId="0" applyNumberFormat="1" applyFont="1" applyFill="1" applyBorder="1" applyAlignment="1" applyProtection="1">
      <alignment horizontal="center" vertical="center" wrapText="1"/>
      <protection locked="0"/>
    </xf>
    <xf numFmtId="1" fontId="15" fillId="3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15" fillId="3" borderId="2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15" xfId="0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1" fontId="1" fillId="3" borderId="2" xfId="0" applyNumberFormat="1" applyFont="1" applyFill="1" applyBorder="1" applyAlignment="1" applyProtection="1">
      <alignment horizontal="left" vertical="center"/>
      <protection locked="0"/>
    </xf>
    <xf numFmtId="1" fontId="1" fillId="3" borderId="5" xfId="0" applyNumberFormat="1" applyFont="1" applyFill="1" applyBorder="1" applyAlignment="1" applyProtection="1">
      <alignment horizontal="left" vertical="center"/>
      <protection locked="0"/>
    </xf>
    <xf numFmtId="1" fontId="1" fillId="3" borderId="6" xfId="0" applyNumberFormat="1" applyFont="1" applyFill="1" applyBorder="1" applyAlignment="1" applyProtection="1">
      <alignment horizontal="left" vertical="center"/>
      <protection locked="0"/>
    </xf>
    <xf numFmtId="0" fontId="1" fillId="0" borderId="7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15" fillId="3" borderId="2" xfId="0" applyFont="1" applyFill="1" applyBorder="1" applyAlignment="1">
      <alignment horizontal="left" vertical="center"/>
    </xf>
    <xf numFmtId="0" fontId="15" fillId="3" borderId="5" xfId="0" applyFont="1" applyFill="1" applyBorder="1" applyAlignment="1">
      <alignment horizontal="left" vertical="center"/>
    </xf>
    <xf numFmtId="0" fontId="15" fillId="3" borderId="15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" fontId="2" fillId="0" borderId="2" xfId="0" applyNumberFormat="1" applyFont="1" applyBorder="1" applyAlignment="1" applyProtection="1">
      <alignment horizontal="center" vertical="center"/>
      <protection locked="0"/>
    </xf>
    <xf numFmtId="1" fontId="1" fillId="0" borderId="5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0" fontId="2" fillId="0" borderId="2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/>
    <xf numFmtId="0" fontId="0" fillId="0" borderId="6" xfId="0" applyBorder="1"/>
    <xf numFmtId="0" fontId="1" fillId="0" borderId="14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14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0" fontId="1" fillId="4" borderId="14" xfId="0" applyFont="1" applyFill="1" applyBorder="1" applyAlignment="1" applyProtection="1">
      <alignment wrapText="1"/>
    </xf>
    <xf numFmtId="0" fontId="1" fillId="4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wrapText="1"/>
    </xf>
    <xf numFmtId="0" fontId="12" fillId="6" borderId="0" xfId="0" applyFont="1" applyFill="1" applyAlignment="1" applyProtection="1">
      <alignment vertical="center" wrapText="1"/>
      <protection locked="0"/>
    </xf>
    <xf numFmtId="0" fontId="13" fillId="6" borderId="0" xfId="0" applyFont="1" applyFill="1" applyAlignment="1">
      <alignment vertical="center" wrapText="1"/>
    </xf>
    <xf numFmtId="0" fontId="13" fillId="0" borderId="0" xfId="0" applyFont="1" applyAlignment="1"/>
    <xf numFmtId="0" fontId="2" fillId="7" borderId="0" xfId="0" applyFont="1" applyFill="1" applyAlignment="1" applyProtection="1">
      <alignment horizontal="left" vertical="top" wrapText="1"/>
      <protection locked="0"/>
    </xf>
    <xf numFmtId="0" fontId="12" fillId="7" borderId="0" xfId="0" applyFont="1" applyFill="1" applyAlignment="1" applyProtection="1">
      <alignment wrapText="1"/>
      <protection locked="0"/>
    </xf>
    <xf numFmtId="0" fontId="0" fillId="7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0" xfId="0" applyFont="1" applyAlignment="1" applyProtection="1">
      <protection locked="0"/>
    </xf>
    <xf numFmtId="0" fontId="0" fillId="0" borderId="0" xfId="0" applyAlignment="1"/>
    <xf numFmtId="1" fontId="2" fillId="0" borderId="5" xfId="0" applyNumberFormat="1" applyFont="1" applyBorder="1" applyAlignment="1" applyProtection="1">
      <alignment horizontal="center" vertical="center"/>
      <protection locked="0"/>
    </xf>
    <xf numFmtId="1" fontId="2" fillId="0" borderId="6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5" fillId="8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Protection="1">
      <protection locked="0"/>
    </xf>
    <xf numFmtId="0" fontId="11" fillId="8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15" fillId="3" borderId="6" xfId="0" applyFont="1" applyFill="1" applyBorder="1" applyAlignment="1">
      <alignment horizontal="left" vertical="center" wrapText="1"/>
    </xf>
    <xf numFmtId="0" fontId="14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5" fillId="8" borderId="0" xfId="0" applyFont="1" applyFill="1" applyAlignment="1" applyProtection="1">
      <alignment horizontal="left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5" fillId="8" borderId="0" xfId="0" applyFont="1" applyFill="1" applyAlignment="1" applyProtection="1">
      <alignment vertical="center" wrapText="1"/>
      <protection locked="0"/>
    </xf>
    <xf numFmtId="0" fontId="16" fillId="8" borderId="0" xfId="0" applyFont="1" applyFill="1" applyAlignment="1" applyProtection="1">
      <alignment vertical="center"/>
      <protection locked="0"/>
    </xf>
    <xf numFmtId="0" fontId="14" fillId="8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11" fillId="8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1" fontId="15" fillId="3" borderId="2" xfId="0" applyNumberFormat="1" applyFont="1" applyFill="1" applyBorder="1" applyAlignment="1" applyProtection="1">
      <alignment horizontal="left" vertical="center"/>
      <protection locked="0"/>
    </xf>
    <xf numFmtId="1" fontId="15" fillId="3" borderId="5" xfId="0" applyNumberFormat="1" applyFont="1" applyFill="1" applyBorder="1" applyAlignment="1" applyProtection="1">
      <alignment horizontal="left" vertical="center"/>
      <protection locked="0"/>
    </xf>
    <xf numFmtId="1" fontId="15" fillId="3" borderId="6" xfId="0" applyNumberFormat="1" applyFont="1" applyFill="1" applyBorder="1" applyAlignment="1" applyProtection="1">
      <alignment horizontal="left" vertical="center"/>
      <protection locked="0"/>
    </xf>
    <xf numFmtId="1" fontId="2" fillId="0" borderId="2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/>
    </xf>
    <xf numFmtId="1" fontId="2" fillId="0" borderId="5" xfId="0" applyNumberFormat="1" applyFont="1" applyBorder="1" applyAlignment="1" applyProtection="1">
      <alignment horizontal="center"/>
    </xf>
    <xf numFmtId="1" fontId="2" fillId="0" borderId="6" xfId="0" applyNumberFormat="1" applyFont="1" applyBorder="1" applyAlignment="1" applyProtection="1">
      <alignment horizontal="center"/>
    </xf>
    <xf numFmtId="2" fontId="1" fillId="0" borderId="9" xfId="0" applyNumberFormat="1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10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/>
    </xf>
    <xf numFmtId="2" fontId="1" fillId="0" borderId="8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5" xfId="0" applyNumberFormat="1" applyFont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1" fontId="1" fillId="0" borderId="2" xfId="0" applyNumberFormat="1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9" fontId="9" fillId="0" borderId="2" xfId="0" applyNumberFormat="1" applyFont="1" applyBorder="1" applyAlignment="1" applyProtection="1">
      <alignment horizontal="center"/>
    </xf>
    <xf numFmtId="9" fontId="9" fillId="0" borderId="6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1" fontId="2" fillId="5" borderId="2" xfId="0" applyNumberFormat="1" applyFont="1" applyFill="1" applyBorder="1" applyAlignment="1" applyProtection="1">
      <alignment horizontal="center" vertical="center"/>
      <protection locked="0"/>
    </xf>
    <xf numFmtId="1" fontId="2" fillId="5" borderId="5" xfId="0" applyNumberFormat="1" applyFont="1" applyFill="1" applyBorder="1" applyAlignment="1" applyProtection="1">
      <alignment horizontal="center" vertical="center"/>
      <protection locked="0"/>
    </xf>
    <xf numFmtId="1" fontId="2" fillId="5" borderId="6" xfId="0" applyNumberFormat="1" applyFont="1" applyFill="1" applyBorder="1" applyAlignment="1" applyProtection="1">
      <alignment horizontal="center" vertical="center"/>
      <protection locked="0"/>
    </xf>
    <xf numFmtId="1" fontId="1" fillId="5" borderId="2" xfId="0" applyNumberFormat="1" applyFont="1" applyFill="1" applyBorder="1" applyAlignment="1" applyProtection="1">
      <alignment horizontal="left" vertical="center" wrapText="1"/>
      <protection locked="0"/>
    </xf>
    <xf numFmtId="1" fontId="1" fillId="5" borderId="5" xfId="0" applyNumberFormat="1" applyFont="1" applyFill="1" applyBorder="1" applyAlignment="1" applyProtection="1">
      <alignment horizontal="left" vertical="center"/>
      <protection locked="0"/>
    </xf>
    <xf numFmtId="1" fontId="1" fillId="5" borderId="6" xfId="0" applyNumberFormat="1" applyFont="1" applyFill="1" applyBorder="1" applyAlignment="1" applyProtection="1">
      <alignment horizontal="left" vertical="center"/>
      <protection locked="0"/>
    </xf>
    <xf numFmtId="0" fontId="2" fillId="5" borderId="2" xfId="0" applyFont="1" applyFill="1" applyBorder="1" applyAlignment="1" applyProtection="1">
      <alignment horizontal="left" vertical="center" wrapText="1"/>
    </xf>
    <xf numFmtId="0" fontId="2" fillId="5" borderId="5" xfId="0" applyFont="1" applyFill="1" applyBorder="1" applyAlignment="1" applyProtection="1">
      <alignment horizontal="left" vertical="center" wrapText="1"/>
    </xf>
    <xf numFmtId="0" fontId="2" fillId="5" borderId="6" xfId="0" applyFont="1" applyFill="1" applyBorder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left" vertical="center" wrapText="1"/>
    </xf>
    <xf numFmtId="0" fontId="2" fillId="5" borderId="4" xfId="0" applyFont="1" applyFill="1" applyBorder="1" applyAlignment="1" applyProtection="1">
      <alignment horizontal="left"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0" fontId="2" fillId="5" borderId="11" xfId="0" applyFont="1" applyFill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left" vertical="center" wrapText="1"/>
    </xf>
    <xf numFmtId="0" fontId="2" fillId="5" borderId="8" xfId="0" applyFont="1" applyFill="1" applyBorder="1" applyAlignment="1" applyProtection="1">
      <alignment horizontal="left" vertical="center" wrapText="1"/>
    </xf>
    <xf numFmtId="2" fontId="1" fillId="5" borderId="9" xfId="0" applyNumberFormat="1" applyFont="1" applyFill="1" applyBorder="1" applyAlignment="1" applyProtection="1">
      <alignment horizontal="center" vertical="center"/>
    </xf>
    <xf numFmtId="2" fontId="1" fillId="5" borderId="4" xfId="0" applyNumberFormat="1" applyFont="1" applyFill="1" applyBorder="1" applyAlignment="1" applyProtection="1">
      <alignment horizontal="center" vertical="center"/>
    </xf>
    <xf numFmtId="2" fontId="1" fillId="5" borderId="10" xfId="0" applyNumberFormat="1" applyFont="1" applyFill="1" applyBorder="1" applyAlignment="1" applyProtection="1">
      <alignment horizontal="center" vertical="center"/>
    </xf>
    <xf numFmtId="2" fontId="1" fillId="5" borderId="11" xfId="0" applyNumberFormat="1" applyFont="1" applyFill="1" applyBorder="1" applyAlignment="1" applyProtection="1">
      <alignment horizontal="center" vertical="center"/>
    </xf>
    <xf numFmtId="2" fontId="1" fillId="5" borderId="7" xfId="0" applyNumberFormat="1" applyFont="1" applyFill="1" applyBorder="1" applyAlignment="1" applyProtection="1">
      <alignment horizontal="center" vertical="center"/>
    </xf>
    <xf numFmtId="2" fontId="1" fillId="5" borderId="8" xfId="0" applyNumberFormat="1" applyFont="1" applyFill="1" applyBorder="1" applyAlignment="1" applyProtection="1">
      <alignment horizontal="center" vertical="center"/>
    </xf>
    <xf numFmtId="1" fontId="2" fillId="5" borderId="2" xfId="0" applyNumberFormat="1" applyFont="1" applyFill="1" applyBorder="1" applyAlignment="1" applyProtection="1">
      <alignment horizontal="center" vertical="center"/>
    </xf>
    <xf numFmtId="1" fontId="2" fillId="5" borderId="5" xfId="0" applyNumberFormat="1" applyFont="1" applyFill="1" applyBorder="1" applyAlignment="1" applyProtection="1">
      <alignment horizontal="center" vertical="center"/>
    </xf>
    <xf numFmtId="1" fontId="2" fillId="5" borderId="6" xfId="0" applyNumberFormat="1" applyFont="1" applyFill="1" applyBorder="1" applyAlignment="1" applyProtection="1">
      <alignment horizontal="center" vertical="center"/>
    </xf>
    <xf numFmtId="1" fontId="1" fillId="5" borderId="1" xfId="0" applyNumberFormat="1" applyFont="1" applyFill="1" applyBorder="1" applyAlignment="1" applyProtection="1">
      <alignment horizontal="left" vertical="center"/>
      <protection locked="0"/>
    </xf>
    <xf numFmtId="0" fontId="2" fillId="5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protection locked="0"/>
    </xf>
    <xf numFmtId="0" fontId="0" fillId="0" borderId="7" xfId="0" applyBorder="1" applyAlignment="1"/>
    <xf numFmtId="0" fontId="9" fillId="0" borderId="0" xfId="0" applyFont="1"/>
    <xf numFmtId="9" fontId="8" fillId="0" borderId="2" xfId="0" applyNumberFormat="1" applyFont="1" applyBorder="1" applyAlignment="1" applyProtection="1">
      <alignment horizontal="center" vertical="center"/>
    </xf>
    <xf numFmtId="9" fontId="8" fillId="0" borderId="6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1" fontId="11" fillId="5" borderId="2" xfId="0" applyNumberFormat="1" applyFont="1" applyFill="1" applyBorder="1" applyAlignment="1" applyProtection="1">
      <alignment horizontal="center" vertical="center"/>
      <protection locked="0"/>
    </xf>
    <xf numFmtId="1" fontId="11" fillId="5" borderId="5" xfId="0" applyNumberFormat="1" applyFont="1" applyFill="1" applyBorder="1" applyAlignment="1" applyProtection="1">
      <alignment horizontal="center" vertical="center"/>
      <protection locked="0"/>
    </xf>
    <xf numFmtId="1" fontId="11" fillId="5" borderId="6" xfId="0" applyNumberFormat="1" applyFont="1" applyFill="1" applyBorder="1" applyAlignment="1" applyProtection="1">
      <alignment horizontal="center" vertical="center"/>
      <protection locked="0"/>
    </xf>
    <xf numFmtId="1" fontId="15" fillId="5" borderId="2" xfId="0" applyNumberFormat="1" applyFont="1" applyFill="1" applyBorder="1" applyAlignment="1" applyProtection="1">
      <alignment horizontal="left" vertical="top" wrapText="1"/>
      <protection locked="0"/>
    </xf>
    <xf numFmtId="1" fontId="15" fillId="5" borderId="5" xfId="0" applyNumberFormat="1" applyFont="1" applyFill="1" applyBorder="1" applyAlignment="1" applyProtection="1">
      <alignment horizontal="left" vertical="top"/>
      <protection locked="0"/>
    </xf>
    <xf numFmtId="1" fontId="15" fillId="5" borderId="6" xfId="0" applyNumberFormat="1" applyFont="1" applyFill="1" applyBorder="1" applyAlignment="1" applyProtection="1">
      <alignment horizontal="left" vertical="top"/>
      <protection locked="0"/>
    </xf>
    <xf numFmtId="1" fontId="11" fillId="0" borderId="2" xfId="0" applyNumberFormat="1" applyFont="1" applyBorder="1" applyAlignment="1" applyProtection="1">
      <alignment horizontal="center" vertical="center"/>
      <protection locked="0"/>
    </xf>
    <xf numFmtId="1" fontId="15" fillId="0" borderId="5" xfId="0" applyNumberFormat="1" applyFont="1" applyBorder="1" applyAlignment="1" applyProtection="1">
      <alignment horizontal="center" vertical="center"/>
      <protection locked="0"/>
    </xf>
    <xf numFmtId="1" fontId="15" fillId="0" borderId="6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4"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1"/>
  <sheetViews>
    <sheetView tabSelected="1" view="pageBreakPreview" topLeftCell="A259" zoomScaleNormal="100" zoomScaleSheetLayoutView="100" workbookViewId="0">
      <selection activeCell="N70" sqref="N70"/>
    </sheetView>
  </sheetViews>
  <sheetFormatPr defaultRowHeight="12.75" x14ac:dyDescent="0.2"/>
  <cols>
    <col min="1" max="1" width="9.28515625" style="1" customWidth="1"/>
    <col min="2" max="2" width="7.140625" style="1" customWidth="1"/>
    <col min="3" max="3" width="7.28515625" style="1" customWidth="1"/>
    <col min="4" max="5" width="4.7109375" style="1" customWidth="1"/>
    <col min="6" max="6" width="4.5703125" style="1" customWidth="1"/>
    <col min="7" max="7" width="8.140625" style="1" customWidth="1"/>
    <col min="8" max="8" width="8.28515625" style="1" customWidth="1"/>
    <col min="9" max="9" width="5.85546875" style="1" customWidth="1"/>
    <col min="10" max="10" width="7.28515625" style="1" customWidth="1"/>
    <col min="11" max="11" width="5.7109375" style="1" customWidth="1"/>
    <col min="12" max="12" width="6.140625" style="1" customWidth="1"/>
    <col min="13" max="13" width="5.5703125" style="1" customWidth="1"/>
    <col min="14" max="18" width="6" style="1" customWidth="1"/>
    <col min="19" max="19" width="6.140625" style="1" customWidth="1"/>
    <col min="20" max="20" width="9.28515625" style="1" customWidth="1"/>
    <col min="21" max="26" width="0" style="1" hidden="1" customWidth="1"/>
    <col min="27" max="27" width="11" style="1" hidden="1" customWidth="1"/>
    <col min="28" max="35" width="0" style="1" hidden="1" customWidth="1"/>
    <col min="36" max="16384" width="9.140625" style="1"/>
  </cols>
  <sheetData>
    <row r="1" spans="1:35" ht="15.75" customHeight="1" x14ac:dyDescent="0.2">
      <c r="A1" s="166" t="s">
        <v>161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55"/>
      <c r="M1" s="181" t="s">
        <v>18</v>
      </c>
      <c r="N1" s="181"/>
      <c r="O1" s="181"/>
      <c r="P1" s="181"/>
      <c r="Q1" s="181"/>
      <c r="R1" s="181"/>
      <c r="S1" s="181"/>
      <c r="T1" s="181"/>
    </row>
    <row r="2" spans="1:35" ht="6.75" customHeight="1" x14ac:dyDescent="0.2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55"/>
      <c r="M2" s="55"/>
      <c r="N2" s="55"/>
      <c r="O2" s="55"/>
      <c r="P2" s="55"/>
      <c r="Q2" s="55"/>
      <c r="R2" s="55"/>
      <c r="S2" s="55"/>
      <c r="T2" s="55"/>
    </row>
    <row r="3" spans="1:35" ht="39" customHeight="1" x14ac:dyDescent="0.2">
      <c r="A3" s="180" t="s">
        <v>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55"/>
      <c r="M3" s="185"/>
      <c r="N3" s="186"/>
      <c r="O3" s="156" t="s">
        <v>34</v>
      </c>
      <c r="P3" s="157"/>
      <c r="Q3" s="158"/>
      <c r="R3" s="156" t="s">
        <v>35</v>
      </c>
      <c r="S3" s="157"/>
      <c r="T3" s="158"/>
      <c r="U3" s="136" t="str">
        <f>IF(O4&gt;=12,"Corect","Trebuie alocate cel puțin 12 de ore pe săptămână")</f>
        <v>Corect</v>
      </c>
      <c r="V3" s="137"/>
      <c r="W3" s="137"/>
      <c r="X3" s="137"/>
    </row>
    <row r="4" spans="1:35" ht="17.25" customHeight="1" x14ac:dyDescent="0.2">
      <c r="A4" s="182" t="s">
        <v>110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55"/>
      <c r="M4" s="171" t="s">
        <v>14</v>
      </c>
      <c r="N4" s="172"/>
      <c r="O4" s="168">
        <v>16</v>
      </c>
      <c r="P4" s="169"/>
      <c r="Q4" s="170"/>
      <c r="R4" s="168">
        <v>16</v>
      </c>
      <c r="S4" s="169"/>
      <c r="T4" s="170"/>
      <c r="U4" s="136" t="str">
        <f>IF(R4&gt;=12,"Corect","Trebuie alocate cel puțin 12 de ore pe săptămână")</f>
        <v>Corect</v>
      </c>
      <c r="V4" s="137"/>
      <c r="W4" s="137"/>
      <c r="X4" s="137"/>
      <c r="AI4" s="1">
        <f>(16*3)*14+16*12</f>
        <v>864</v>
      </c>
    </row>
    <row r="5" spans="1:35" ht="16.5" customHeight="1" x14ac:dyDescent="0.2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55"/>
      <c r="M5" s="171" t="s">
        <v>15</v>
      </c>
      <c r="N5" s="172"/>
      <c r="O5" s="168">
        <v>16</v>
      </c>
      <c r="P5" s="169"/>
      <c r="Q5" s="170"/>
      <c r="R5" s="168">
        <v>16</v>
      </c>
      <c r="S5" s="169"/>
      <c r="T5" s="170"/>
      <c r="U5" s="136" t="str">
        <f>IF(O5&gt;=12,"Corect","Trebuie alocate cel puțin 12 de ore pe săptămână")</f>
        <v>Corect</v>
      </c>
      <c r="V5" s="137"/>
      <c r="W5" s="137"/>
      <c r="X5" s="137"/>
    </row>
    <row r="6" spans="1:35" ht="15" customHeight="1" x14ac:dyDescent="0.2">
      <c r="A6" s="167" t="s">
        <v>111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55"/>
      <c r="M6" s="173"/>
      <c r="N6" s="173"/>
      <c r="O6" s="151"/>
      <c r="P6" s="151"/>
      <c r="Q6" s="151"/>
      <c r="R6" s="151"/>
      <c r="S6" s="151"/>
      <c r="T6" s="151"/>
      <c r="U6" s="136" t="str">
        <f>IF(R5&gt;=12,"Corect","Trebuie alocate cel puțin 12 de ore pe săptămână")</f>
        <v>Corect</v>
      </c>
      <c r="V6" s="137"/>
      <c r="W6" s="137"/>
      <c r="X6" s="137"/>
    </row>
    <row r="7" spans="1:35" ht="18" customHeight="1" x14ac:dyDescent="0.2">
      <c r="A7" s="174" t="s">
        <v>112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55"/>
      <c r="M7" s="55"/>
      <c r="N7" s="55"/>
      <c r="O7" s="55"/>
      <c r="P7" s="55"/>
      <c r="Q7" s="55"/>
      <c r="R7" s="55"/>
      <c r="S7" s="55"/>
      <c r="T7" s="55"/>
    </row>
    <row r="8" spans="1:35" s="73" customFormat="1" ht="18" customHeight="1" x14ac:dyDescent="0.2">
      <c r="A8" s="174" t="s">
        <v>160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35" ht="18.75" customHeight="1" x14ac:dyDescent="0.2">
      <c r="A9" s="153" t="s">
        <v>113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55"/>
      <c r="M9" s="152" t="s">
        <v>98</v>
      </c>
      <c r="N9" s="152"/>
      <c r="O9" s="152"/>
      <c r="P9" s="152"/>
      <c r="Q9" s="152"/>
      <c r="R9" s="152"/>
      <c r="S9" s="152"/>
      <c r="T9" s="152"/>
    </row>
    <row r="10" spans="1:35" ht="15" customHeight="1" x14ac:dyDescent="0.2">
      <c r="A10" s="175" t="s">
        <v>103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55"/>
      <c r="M10" s="152"/>
      <c r="N10" s="152"/>
      <c r="O10" s="152"/>
      <c r="P10" s="152"/>
      <c r="Q10" s="152"/>
      <c r="R10" s="152"/>
      <c r="S10" s="152"/>
      <c r="T10" s="152"/>
      <c r="U10" s="139" t="s">
        <v>95</v>
      </c>
      <c r="V10" s="140"/>
      <c r="W10" s="140"/>
      <c r="X10" s="141"/>
      <c r="Y10" s="141"/>
      <c r="Z10" s="141"/>
      <c r="AA10" s="51"/>
    </row>
    <row r="11" spans="1:35" ht="16.5" customHeight="1" x14ac:dyDescent="0.2">
      <c r="A11" s="153" t="s">
        <v>114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55"/>
      <c r="M11" s="152"/>
      <c r="N11" s="152"/>
      <c r="O11" s="152"/>
      <c r="P11" s="152"/>
      <c r="Q11" s="152"/>
      <c r="R11" s="152"/>
      <c r="S11" s="152"/>
      <c r="T11" s="152"/>
      <c r="U11" s="140"/>
      <c r="V11" s="140"/>
      <c r="W11" s="140"/>
      <c r="X11" s="141"/>
      <c r="Y11" s="141"/>
      <c r="Z11" s="141"/>
      <c r="AA11" s="51"/>
    </row>
    <row r="12" spans="1:35" x14ac:dyDescent="0.2">
      <c r="A12" s="153" t="s">
        <v>115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55"/>
      <c r="M12" s="152"/>
      <c r="N12" s="152"/>
      <c r="O12" s="152"/>
      <c r="P12" s="152"/>
      <c r="Q12" s="152"/>
      <c r="R12" s="152"/>
      <c r="S12" s="152"/>
      <c r="T12" s="152"/>
      <c r="U12" s="140"/>
      <c r="V12" s="140"/>
      <c r="W12" s="140"/>
      <c r="X12" s="141"/>
      <c r="Y12" s="141"/>
      <c r="Z12" s="141"/>
      <c r="AA12" s="51"/>
    </row>
    <row r="13" spans="1:35" ht="10.5" customHeight="1" x14ac:dyDescent="0.2">
      <c r="A13" s="153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55"/>
      <c r="M13" s="57"/>
      <c r="N13" s="57"/>
      <c r="O13" s="57"/>
      <c r="P13" s="57"/>
      <c r="Q13" s="57"/>
      <c r="R13" s="57"/>
      <c r="S13" s="55"/>
      <c r="T13" s="55"/>
      <c r="U13" s="140"/>
      <c r="V13" s="140"/>
      <c r="W13" s="140"/>
      <c r="X13" s="141"/>
      <c r="Y13" s="141"/>
      <c r="Z13" s="141"/>
      <c r="AA13" s="51"/>
    </row>
    <row r="14" spans="1:35" ht="12.75" customHeight="1" x14ac:dyDescent="0.2">
      <c r="A14" s="160" t="s">
        <v>70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55"/>
      <c r="M14" s="162" t="s">
        <v>19</v>
      </c>
      <c r="N14" s="162"/>
      <c r="O14" s="162"/>
      <c r="P14" s="162"/>
      <c r="Q14" s="162"/>
      <c r="R14" s="162"/>
      <c r="S14" s="162"/>
      <c r="T14" s="162"/>
      <c r="U14" s="51"/>
      <c r="V14" s="51"/>
      <c r="W14" s="51"/>
      <c r="X14" s="51"/>
      <c r="Y14" s="51"/>
      <c r="Z14" s="51"/>
      <c r="AA14" s="51"/>
    </row>
    <row r="15" spans="1:35" ht="12.75" customHeight="1" x14ac:dyDescent="0.2">
      <c r="A15" s="160" t="s">
        <v>62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55"/>
      <c r="M15" s="150" t="s">
        <v>116</v>
      </c>
      <c r="N15" s="150"/>
      <c r="O15" s="150"/>
      <c r="P15" s="150"/>
      <c r="Q15" s="150"/>
      <c r="R15" s="150"/>
      <c r="S15" s="150"/>
      <c r="T15" s="150"/>
      <c r="U15" s="51"/>
      <c r="V15" s="51"/>
      <c r="W15" s="51"/>
      <c r="X15" s="51"/>
      <c r="Y15" s="51"/>
      <c r="Z15" s="51"/>
      <c r="AA15" s="51"/>
    </row>
    <row r="16" spans="1:35" ht="12.75" customHeight="1" x14ac:dyDescent="0.2">
      <c r="A16" s="153" t="s">
        <v>117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55"/>
      <c r="M16" s="150" t="s">
        <v>171</v>
      </c>
      <c r="N16" s="150"/>
      <c r="O16" s="150"/>
      <c r="P16" s="150"/>
      <c r="Q16" s="150"/>
      <c r="R16" s="150"/>
      <c r="S16" s="150"/>
      <c r="T16" s="150"/>
      <c r="U16" s="142" t="s">
        <v>96</v>
      </c>
      <c r="V16" s="142"/>
      <c r="W16" s="142"/>
      <c r="X16" s="142"/>
      <c r="Y16" s="142"/>
      <c r="Z16" s="142"/>
      <c r="AA16" s="51"/>
    </row>
    <row r="17" spans="1:28" ht="12.75" customHeight="1" x14ac:dyDescent="0.25">
      <c r="A17" s="153" t="s">
        <v>119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55"/>
      <c r="M17" s="150" t="s">
        <v>118</v>
      </c>
      <c r="N17" s="150"/>
      <c r="O17" s="150"/>
      <c r="P17" s="150"/>
      <c r="Q17" s="150"/>
      <c r="R17" s="150"/>
      <c r="S17" s="150"/>
      <c r="T17" s="150"/>
      <c r="U17" s="142"/>
      <c r="V17" s="142"/>
      <c r="W17" s="142"/>
      <c r="X17" s="142"/>
      <c r="Y17" s="142"/>
      <c r="Z17" s="142"/>
      <c r="AA17" s="146"/>
      <c r="AB17" s="147"/>
    </row>
    <row r="18" spans="1:28" ht="12.75" customHeight="1" x14ac:dyDescent="0.2">
      <c r="A18" s="153" t="s">
        <v>1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55"/>
      <c r="M18" s="177"/>
      <c r="N18" s="177"/>
      <c r="O18" s="177"/>
      <c r="P18" s="177"/>
      <c r="Q18" s="177"/>
      <c r="R18" s="177"/>
      <c r="S18" s="177"/>
      <c r="T18" s="177"/>
      <c r="U18" s="142"/>
      <c r="V18" s="142"/>
      <c r="W18" s="142"/>
      <c r="X18" s="142"/>
      <c r="Y18" s="142"/>
      <c r="Z18" s="142"/>
      <c r="AA18" s="51"/>
    </row>
    <row r="19" spans="1:28" ht="14.25" customHeight="1" x14ac:dyDescent="0.2">
      <c r="A19" s="153" t="s">
        <v>120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55"/>
      <c r="M19" s="161"/>
      <c r="N19" s="161"/>
      <c r="O19" s="161"/>
      <c r="P19" s="161"/>
      <c r="Q19" s="161"/>
      <c r="R19" s="161"/>
      <c r="S19" s="161"/>
      <c r="T19" s="161"/>
      <c r="U19" s="51"/>
      <c r="V19" s="51"/>
      <c r="W19" s="51"/>
      <c r="X19" s="51"/>
      <c r="Y19" s="51"/>
      <c r="Z19" s="51"/>
      <c r="AA19" s="51"/>
    </row>
    <row r="20" spans="1:28" x14ac:dyDescent="0.2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55"/>
      <c r="M20" s="161"/>
      <c r="N20" s="161"/>
      <c r="O20" s="161"/>
      <c r="P20" s="161"/>
      <c r="Q20" s="161"/>
      <c r="R20" s="161"/>
      <c r="S20" s="161"/>
      <c r="T20" s="161"/>
      <c r="U20" s="51"/>
      <c r="V20" s="51"/>
      <c r="W20" s="51"/>
      <c r="X20" s="51"/>
      <c r="Y20" s="51"/>
      <c r="Z20" s="51"/>
      <c r="AA20" s="51"/>
    </row>
    <row r="21" spans="1:28" ht="7.5" customHeight="1" x14ac:dyDescent="0.2">
      <c r="A21" s="152" t="s">
        <v>83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55"/>
      <c r="M21" s="57"/>
      <c r="N21" s="57"/>
      <c r="O21" s="57"/>
      <c r="P21" s="57"/>
      <c r="Q21" s="57"/>
      <c r="R21" s="57"/>
      <c r="S21" s="55"/>
      <c r="T21" s="55"/>
      <c r="U21" s="143" t="s">
        <v>97</v>
      </c>
      <c r="V21" s="144"/>
      <c r="W21" s="144"/>
      <c r="X21" s="144"/>
      <c r="Y21" s="144"/>
      <c r="Z21" s="144"/>
      <c r="AA21" s="145"/>
    </row>
    <row r="22" spans="1:28" ht="15" customHeight="1" x14ac:dyDescent="0.2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55"/>
      <c r="M22" s="155" t="s">
        <v>109</v>
      </c>
      <c r="N22" s="155"/>
      <c r="O22" s="155"/>
      <c r="P22" s="155"/>
      <c r="Q22" s="155"/>
      <c r="R22" s="155"/>
      <c r="S22" s="155"/>
      <c r="T22" s="155"/>
      <c r="U22" s="145"/>
      <c r="V22" s="145"/>
      <c r="W22" s="145"/>
      <c r="X22" s="145"/>
      <c r="Y22" s="145"/>
      <c r="Z22" s="145"/>
      <c r="AA22" s="145"/>
    </row>
    <row r="23" spans="1:28" ht="15" customHeight="1" x14ac:dyDescent="0.2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55"/>
      <c r="M23" s="155"/>
      <c r="N23" s="155"/>
      <c r="O23" s="155"/>
      <c r="P23" s="155"/>
      <c r="Q23" s="155"/>
      <c r="R23" s="155"/>
      <c r="S23" s="155"/>
      <c r="T23" s="155"/>
      <c r="U23" s="145"/>
      <c r="V23" s="145"/>
      <c r="W23" s="145"/>
      <c r="X23" s="145"/>
      <c r="Y23" s="145"/>
      <c r="Z23" s="145"/>
      <c r="AA23" s="145"/>
    </row>
    <row r="24" spans="1:28" ht="24" customHeight="1" x14ac:dyDescent="0.2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55"/>
      <c r="M24" s="155"/>
      <c r="N24" s="155"/>
      <c r="O24" s="155"/>
      <c r="P24" s="155"/>
      <c r="Q24" s="155"/>
      <c r="R24" s="155"/>
      <c r="S24" s="155"/>
      <c r="T24" s="155"/>
      <c r="U24" s="145"/>
      <c r="V24" s="145"/>
      <c r="W24" s="145"/>
      <c r="X24" s="145"/>
      <c r="Y24" s="145"/>
      <c r="Z24" s="145"/>
      <c r="AA24" s="145"/>
    </row>
    <row r="25" spans="1:28" ht="13.5" customHeight="1" x14ac:dyDescent="0.2">
      <c r="A25" s="164"/>
      <c r="B25" s="165"/>
      <c r="C25" s="165"/>
      <c r="D25" s="165"/>
      <c r="E25" s="165"/>
      <c r="F25" s="165"/>
      <c r="G25" s="165"/>
      <c r="H25" s="165"/>
      <c r="I25" s="165"/>
      <c r="J25" s="57"/>
      <c r="K25" s="57"/>
      <c r="L25" s="55"/>
      <c r="M25" s="58"/>
      <c r="N25" s="58"/>
      <c r="O25" s="58"/>
      <c r="P25" s="58"/>
      <c r="Q25" s="58"/>
      <c r="R25" s="58"/>
      <c r="S25" s="55"/>
      <c r="T25" s="55"/>
    </row>
    <row r="26" spans="1:28" ht="12.75" customHeight="1" x14ac:dyDescent="0.2">
      <c r="A26" s="159" t="s">
        <v>16</v>
      </c>
      <c r="B26" s="159"/>
      <c r="C26" s="159"/>
      <c r="D26" s="159"/>
      <c r="E26" s="159"/>
      <c r="F26" s="159"/>
      <c r="G26" s="159"/>
      <c r="H26" s="55"/>
      <c r="I26" s="55"/>
      <c r="J26" s="55"/>
      <c r="K26" s="55"/>
      <c r="L26" s="55"/>
      <c r="M26" s="154" t="s">
        <v>121</v>
      </c>
      <c r="N26" s="154"/>
      <c r="O26" s="154"/>
      <c r="P26" s="154"/>
      <c r="Q26" s="154"/>
      <c r="R26" s="154"/>
      <c r="S26" s="154"/>
      <c r="T26" s="154"/>
    </row>
    <row r="27" spans="1:28" ht="26.25" customHeight="1" x14ac:dyDescent="0.2">
      <c r="A27" s="3"/>
      <c r="B27" s="156" t="s">
        <v>2</v>
      </c>
      <c r="C27" s="158"/>
      <c r="D27" s="156" t="s">
        <v>3</v>
      </c>
      <c r="E27" s="157"/>
      <c r="F27" s="158"/>
      <c r="G27" s="102" t="s">
        <v>17</v>
      </c>
      <c r="H27" s="102" t="s">
        <v>10</v>
      </c>
      <c r="I27" s="156" t="s">
        <v>4</v>
      </c>
      <c r="J27" s="157"/>
      <c r="K27" s="158"/>
      <c r="L27" s="55"/>
      <c r="M27" s="154"/>
      <c r="N27" s="154"/>
      <c r="O27" s="154"/>
      <c r="P27" s="154"/>
      <c r="Q27" s="154"/>
      <c r="R27" s="154"/>
      <c r="S27" s="154"/>
      <c r="T27" s="154"/>
    </row>
    <row r="28" spans="1:28" ht="14.25" customHeight="1" x14ac:dyDescent="0.2">
      <c r="A28" s="3"/>
      <c r="B28" s="54" t="s">
        <v>5</v>
      </c>
      <c r="C28" s="54" t="s">
        <v>6</v>
      </c>
      <c r="D28" s="54" t="s">
        <v>7</v>
      </c>
      <c r="E28" s="54" t="s">
        <v>8</v>
      </c>
      <c r="F28" s="54" t="s">
        <v>9</v>
      </c>
      <c r="G28" s="103"/>
      <c r="H28" s="103"/>
      <c r="I28" s="54" t="s">
        <v>11</v>
      </c>
      <c r="J28" s="54" t="s">
        <v>12</v>
      </c>
      <c r="K28" s="54" t="s">
        <v>13</v>
      </c>
      <c r="L28" s="55"/>
      <c r="M28" s="154"/>
      <c r="N28" s="154"/>
      <c r="O28" s="154"/>
      <c r="P28" s="154"/>
      <c r="Q28" s="154"/>
      <c r="R28" s="154"/>
      <c r="S28" s="154"/>
      <c r="T28" s="154"/>
    </row>
    <row r="29" spans="1:28" ht="17.25" customHeight="1" x14ac:dyDescent="0.2">
      <c r="A29" s="5" t="s">
        <v>14</v>
      </c>
      <c r="B29" s="6">
        <v>14</v>
      </c>
      <c r="C29" s="6">
        <v>14</v>
      </c>
      <c r="D29" s="61">
        <v>3</v>
      </c>
      <c r="E29" s="61">
        <v>3</v>
      </c>
      <c r="F29" s="61">
        <v>2</v>
      </c>
      <c r="G29" s="61"/>
      <c r="H29" s="62"/>
      <c r="I29" s="61">
        <v>3</v>
      </c>
      <c r="J29" s="61">
        <v>1</v>
      </c>
      <c r="K29" s="61">
        <v>12</v>
      </c>
      <c r="L29" s="55"/>
      <c r="M29" s="154"/>
      <c r="N29" s="154"/>
      <c r="O29" s="154"/>
      <c r="P29" s="154"/>
      <c r="Q29" s="154"/>
      <c r="R29" s="154"/>
      <c r="S29" s="154"/>
      <c r="T29" s="154"/>
      <c r="U29" s="138" t="str">
        <f t="shared" ref="U29" si="0">IF(SUM(B29:K29)=52,"Corect","Suma trebuie să fie 52")</f>
        <v>Corect</v>
      </c>
      <c r="V29" s="138"/>
    </row>
    <row r="30" spans="1:28" ht="15" customHeight="1" x14ac:dyDescent="0.2">
      <c r="A30" s="5" t="s">
        <v>15</v>
      </c>
      <c r="B30" s="6">
        <v>14</v>
      </c>
      <c r="C30" s="6">
        <v>14</v>
      </c>
      <c r="D30" s="61">
        <v>3</v>
      </c>
      <c r="E30" s="61">
        <v>3</v>
      </c>
      <c r="F30" s="61">
        <v>2</v>
      </c>
      <c r="G30" s="61"/>
      <c r="H30" s="61"/>
      <c r="I30" s="61">
        <v>3</v>
      </c>
      <c r="J30" s="61">
        <v>1</v>
      </c>
      <c r="K30" s="61">
        <v>12</v>
      </c>
      <c r="L30" s="55"/>
      <c r="M30" s="154"/>
      <c r="N30" s="154"/>
      <c r="O30" s="154"/>
      <c r="P30" s="154"/>
      <c r="Q30" s="154"/>
      <c r="R30" s="154"/>
      <c r="S30" s="154"/>
      <c r="T30" s="154"/>
      <c r="U30" s="138" t="str">
        <f t="shared" ref="U30" si="1">IF(SUM(B30:K30)=52,"Corect","Suma trebuie să fie 52")</f>
        <v>Corect</v>
      </c>
      <c r="V30" s="138"/>
    </row>
    <row r="31" spans="1:28" ht="15.75" hidden="1" customHeight="1" x14ac:dyDescent="0.2">
      <c r="A31" s="36"/>
      <c r="B31" s="56"/>
      <c r="C31" s="56"/>
      <c r="D31" s="56"/>
      <c r="E31" s="56"/>
      <c r="F31" s="56"/>
      <c r="G31" s="56"/>
      <c r="H31" s="56"/>
      <c r="I31" s="56"/>
      <c r="J31" s="56"/>
      <c r="K31" s="37"/>
      <c r="L31" s="55"/>
      <c r="M31" s="154"/>
      <c r="N31" s="154"/>
      <c r="O31" s="154"/>
      <c r="P31" s="154"/>
      <c r="Q31" s="154"/>
      <c r="R31" s="154"/>
      <c r="S31" s="154"/>
      <c r="T31" s="154"/>
    </row>
    <row r="32" spans="1:28" ht="21" hidden="1" customHeight="1" x14ac:dyDescent="0.2">
      <c r="A32" s="35"/>
      <c r="B32" s="35"/>
      <c r="C32" s="35"/>
      <c r="D32" s="35"/>
      <c r="E32" s="35"/>
      <c r="F32" s="35"/>
      <c r="G32" s="35"/>
      <c r="H32" s="55"/>
      <c r="I32" s="55"/>
      <c r="J32" s="55"/>
      <c r="K32" s="55"/>
      <c r="L32" s="55"/>
      <c r="M32" s="154"/>
      <c r="N32" s="154"/>
      <c r="O32" s="154"/>
      <c r="P32" s="154"/>
      <c r="Q32" s="154"/>
      <c r="R32" s="154"/>
      <c r="S32" s="154"/>
      <c r="T32" s="154"/>
    </row>
    <row r="33" spans="1:23" ht="20.25" customHeight="1" x14ac:dyDescent="0.2">
      <c r="A33" s="183" t="s">
        <v>20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</row>
    <row r="34" spans="1:23" ht="20.25" hidden="1" customHeight="1" x14ac:dyDescent="0.2">
      <c r="N34" s="8"/>
      <c r="O34" s="9" t="s">
        <v>36</v>
      </c>
      <c r="P34" s="9" t="s">
        <v>37</v>
      </c>
      <c r="Q34" s="9" t="s">
        <v>38</v>
      </c>
      <c r="R34" s="9" t="s">
        <v>104</v>
      </c>
      <c r="S34" s="9" t="s">
        <v>105</v>
      </c>
      <c r="T34" s="9"/>
    </row>
    <row r="35" spans="1:23" ht="20.25" customHeight="1" x14ac:dyDescent="0.2">
      <c r="A35" s="101" t="s">
        <v>41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</row>
    <row r="36" spans="1:23" ht="27.75" customHeight="1" x14ac:dyDescent="0.2">
      <c r="A36" s="117" t="s">
        <v>26</v>
      </c>
      <c r="B36" s="119" t="s">
        <v>25</v>
      </c>
      <c r="C36" s="120"/>
      <c r="D36" s="120"/>
      <c r="E36" s="120"/>
      <c r="F36" s="120"/>
      <c r="G36" s="120"/>
      <c r="H36" s="120"/>
      <c r="I36" s="121"/>
      <c r="J36" s="102" t="s">
        <v>39</v>
      </c>
      <c r="K36" s="104" t="s">
        <v>23</v>
      </c>
      <c r="L36" s="105"/>
      <c r="M36" s="106"/>
      <c r="N36" s="104" t="s">
        <v>40</v>
      </c>
      <c r="O36" s="110"/>
      <c r="P36" s="111"/>
      <c r="Q36" s="104" t="s">
        <v>22</v>
      </c>
      <c r="R36" s="105"/>
      <c r="S36" s="106"/>
      <c r="T36" s="112" t="s">
        <v>21</v>
      </c>
    </row>
    <row r="37" spans="1:23" ht="20.25" customHeight="1" x14ac:dyDescent="0.2">
      <c r="A37" s="118"/>
      <c r="B37" s="122"/>
      <c r="C37" s="123"/>
      <c r="D37" s="123"/>
      <c r="E37" s="123"/>
      <c r="F37" s="123"/>
      <c r="G37" s="123"/>
      <c r="H37" s="123"/>
      <c r="I37" s="124"/>
      <c r="J37" s="103"/>
      <c r="K37" s="4" t="s">
        <v>27</v>
      </c>
      <c r="L37" s="4" t="s">
        <v>28</v>
      </c>
      <c r="M37" s="4" t="s">
        <v>29</v>
      </c>
      <c r="N37" s="4" t="s">
        <v>33</v>
      </c>
      <c r="O37" s="4" t="s">
        <v>7</v>
      </c>
      <c r="P37" s="4" t="s">
        <v>30</v>
      </c>
      <c r="Q37" s="4" t="s">
        <v>31</v>
      </c>
      <c r="R37" s="4" t="s">
        <v>27</v>
      </c>
      <c r="S37" s="4" t="s">
        <v>32</v>
      </c>
      <c r="T37" s="103"/>
    </row>
    <row r="38" spans="1:23" x14ac:dyDescent="0.2">
      <c r="A38" s="63" t="s">
        <v>122</v>
      </c>
      <c r="B38" s="98" t="s">
        <v>140</v>
      </c>
      <c r="C38" s="99"/>
      <c r="D38" s="99"/>
      <c r="E38" s="99"/>
      <c r="F38" s="99"/>
      <c r="G38" s="99"/>
      <c r="H38" s="99"/>
      <c r="I38" s="163"/>
      <c r="J38" s="65">
        <v>8</v>
      </c>
      <c r="K38" s="65">
        <v>2</v>
      </c>
      <c r="L38" s="65">
        <v>1</v>
      </c>
      <c r="M38" s="66">
        <v>1</v>
      </c>
      <c r="N38" s="18">
        <f>K38+L38+M38</f>
        <v>4</v>
      </c>
      <c r="O38" s="19">
        <f>P38-N38</f>
        <v>10</v>
      </c>
      <c r="P38" s="19">
        <f>ROUND(PRODUCT(J38,25)/14,0)</f>
        <v>14</v>
      </c>
      <c r="Q38" s="24" t="s">
        <v>31</v>
      </c>
      <c r="R38" s="10"/>
      <c r="S38" s="25"/>
      <c r="T38" s="10" t="s">
        <v>105</v>
      </c>
    </row>
    <row r="39" spans="1:23" x14ac:dyDescent="0.2">
      <c r="A39" s="63" t="s">
        <v>124</v>
      </c>
      <c r="B39" s="98" t="s">
        <v>142</v>
      </c>
      <c r="C39" s="99"/>
      <c r="D39" s="99"/>
      <c r="E39" s="99"/>
      <c r="F39" s="99"/>
      <c r="G39" s="99"/>
      <c r="H39" s="99"/>
      <c r="I39" s="163"/>
      <c r="J39" s="69">
        <v>8</v>
      </c>
      <c r="K39" s="69">
        <v>1</v>
      </c>
      <c r="L39" s="69">
        <v>1</v>
      </c>
      <c r="M39" s="66">
        <v>2</v>
      </c>
      <c r="N39" s="18">
        <f>K39+L39+M39</f>
        <v>4</v>
      </c>
      <c r="O39" s="19">
        <f t="shared" ref="O39:O42" si="2">P39-N39</f>
        <v>10</v>
      </c>
      <c r="P39" s="19">
        <f>ROUND(PRODUCT(J39,25)/14,0)</f>
        <v>14</v>
      </c>
      <c r="Q39" s="24" t="s">
        <v>31</v>
      </c>
      <c r="R39" s="10"/>
      <c r="S39" s="25"/>
      <c r="T39" s="10" t="s">
        <v>105</v>
      </c>
    </row>
    <row r="40" spans="1:23" x14ac:dyDescent="0.2">
      <c r="A40" s="63" t="s">
        <v>126</v>
      </c>
      <c r="B40" s="98" t="s">
        <v>144</v>
      </c>
      <c r="C40" s="99"/>
      <c r="D40" s="99"/>
      <c r="E40" s="99"/>
      <c r="F40" s="99"/>
      <c r="G40" s="99"/>
      <c r="H40" s="99"/>
      <c r="I40" s="163"/>
      <c r="J40" s="69">
        <v>7</v>
      </c>
      <c r="K40" s="69">
        <v>2</v>
      </c>
      <c r="L40" s="69">
        <v>1</v>
      </c>
      <c r="M40" s="66">
        <v>0</v>
      </c>
      <c r="N40" s="18">
        <f>K40+L40+M40</f>
        <v>3</v>
      </c>
      <c r="O40" s="19">
        <f t="shared" si="2"/>
        <v>10</v>
      </c>
      <c r="P40" s="19">
        <f>ROUND(PRODUCT(J40,25)/14,0)</f>
        <v>13</v>
      </c>
      <c r="Q40" s="24" t="s">
        <v>31</v>
      </c>
      <c r="R40" s="10"/>
      <c r="S40" s="25"/>
      <c r="T40" s="10" t="s">
        <v>104</v>
      </c>
    </row>
    <row r="41" spans="1:23" ht="26.1" customHeight="1" x14ac:dyDescent="0.2">
      <c r="A41" s="63" t="s">
        <v>128</v>
      </c>
      <c r="B41" s="98" t="s">
        <v>129</v>
      </c>
      <c r="C41" s="99"/>
      <c r="D41" s="99"/>
      <c r="E41" s="99"/>
      <c r="F41" s="99"/>
      <c r="G41" s="99"/>
      <c r="H41" s="99"/>
      <c r="I41" s="100"/>
      <c r="J41" s="64">
        <v>3</v>
      </c>
      <c r="K41" s="65">
        <v>0</v>
      </c>
      <c r="L41" s="65">
        <v>0</v>
      </c>
      <c r="M41" s="66">
        <v>2</v>
      </c>
      <c r="N41" s="18">
        <f t="shared" ref="N41:N42" si="3">K41+L41+M41</f>
        <v>2</v>
      </c>
      <c r="O41" s="19">
        <f t="shared" si="2"/>
        <v>3</v>
      </c>
      <c r="P41" s="19">
        <f t="shared" ref="P41:P42" si="4">ROUND(PRODUCT(J41,25)/14,0)</f>
        <v>5</v>
      </c>
      <c r="Q41" s="24"/>
      <c r="R41" s="10"/>
      <c r="S41" s="25" t="s">
        <v>32</v>
      </c>
      <c r="T41" s="10" t="s">
        <v>104</v>
      </c>
    </row>
    <row r="42" spans="1:23" x14ac:dyDescent="0.2">
      <c r="A42" s="67" t="s">
        <v>130</v>
      </c>
      <c r="B42" s="98" t="s">
        <v>131</v>
      </c>
      <c r="C42" s="99"/>
      <c r="D42" s="99"/>
      <c r="E42" s="99"/>
      <c r="F42" s="99"/>
      <c r="G42" s="99"/>
      <c r="H42" s="99"/>
      <c r="I42" s="163"/>
      <c r="J42" s="64">
        <v>4</v>
      </c>
      <c r="K42" s="65">
        <v>2</v>
      </c>
      <c r="L42" s="65">
        <v>1</v>
      </c>
      <c r="M42" s="66">
        <v>0</v>
      </c>
      <c r="N42" s="18">
        <f t="shared" si="3"/>
        <v>3</v>
      </c>
      <c r="O42" s="19">
        <f t="shared" si="2"/>
        <v>4</v>
      </c>
      <c r="P42" s="19">
        <f t="shared" si="4"/>
        <v>7</v>
      </c>
      <c r="Q42" s="24"/>
      <c r="R42" s="10" t="s">
        <v>27</v>
      </c>
      <c r="S42" s="25"/>
      <c r="T42" s="10" t="s">
        <v>104</v>
      </c>
    </row>
    <row r="43" spans="1:23" x14ac:dyDescent="0.2">
      <c r="A43" s="21" t="s">
        <v>24</v>
      </c>
      <c r="B43" s="93"/>
      <c r="C43" s="94"/>
      <c r="D43" s="94"/>
      <c r="E43" s="94"/>
      <c r="F43" s="94"/>
      <c r="G43" s="94"/>
      <c r="H43" s="94"/>
      <c r="I43" s="95"/>
      <c r="J43" s="21">
        <f t="shared" ref="J43:P43" si="5">SUM(J38:J42)</f>
        <v>30</v>
      </c>
      <c r="K43" s="21">
        <f t="shared" si="5"/>
        <v>7</v>
      </c>
      <c r="L43" s="21">
        <f t="shared" si="5"/>
        <v>4</v>
      </c>
      <c r="M43" s="21">
        <f t="shared" si="5"/>
        <v>5</v>
      </c>
      <c r="N43" s="21">
        <f t="shared" si="5"/>
        <v>16</v>
      </c>
      <c r="O43" s="21">
        <f t="shared" si="5"/>
        <v>37</v>
      </c>
      <c r="P43" s="21">
        <f t="shared" si="5"/>
        <v>53</v>
      </c>
      <c r="Q43" s="21">
        <f>COUNTIF(Q38:Q42,"E")</f>
        <v>3</v>
      </c>
      <c r="R43" s="21">
        <f>COUNTIF(R38:R42,"C")</f>
        <v>1</v>
      </c>
      <c r="S43" s="21">
        <f>COUNTIF(S38:S42,"VP")</f>
        <v>1</v>
      </c>
      <c r="T43" s="53">
        <f>COUNTA(T38:T42)</f>
        <v>5</v>
      </c>
      <c r="U43" s="132" t="str">
        <f>IF(Q43&gt;=SUM(R43:S43),"Corect","E trebuie să fie cel puțin egal cu C+VP")</f>
        <v>Corect</v>
      </c>
      <c r="V43" s="133"/>
      <c r="W43" s="133"/>
    </row>
    <row r="44" spans="1:23" ht="19.5" hidden="1" customHeight="1" x14ac:dyDescent="0.2"/>
    <row r="45" spans="1:23" ht="16.5" customHeight="1" x14ac:dyDescent="0.2">
      <c r="A45" s="101" t="s">
        <v>42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</row>
    <row r="46" spans="1:23" ht="26.25" customHeight="1" x14ac:dyDescent="0.2">
      <c r="A46" s="117" t="s">
        <v>26</v>
      </c>
      <c r="B46" s="119" t="s">
        <v>25</v>
      </c>
      <c r="C46" s="120"/>
      <c r="D46" s="120"/>
      <c r="E46" s="120"/>
      <c r="F46" s="120"/>
      <c r="G46" s="120"/>
      <c r="H46" s="120"/>
      <c r="I46" s="121"/>
      <c r="J46" s="102" t="s">
        <v>39</v>
      </c>
      <c r="K46" s="104" t="s">
        <v>23</v>
      </c>
      <c r="L46" s="105"/>
      <c r="M46" s="106"/>
      <c r="N46" s="104" t="s">
        <v>40</v>
      </c>
      <c r="O46" s="110"/>
      <c r="P46" s="111"/>
      <c r="Q46" s="104" t="s">
        <v>22</v>
      </c>
      <c r="R46" s="105"/>
      <c r="S46" s="106"/>
      <c r="T46" s="112" t="s">
        <v>21</v>
      </c>
    </row>
    <row r="47" spans="1:23" ht="12.75" customHeight="1" x14ac:dyDescent="0.2">
      <c r="A47" s="118"/>
      <c r="B47" s="122"/>
      <c r="C47" s="123"/>
      <c r="D47" s="123"/>
      <c r="E47" s="123"/>
      <c r="F47" s="123"/>
      <c r="G47" s="123"/>
      <c r="H47" s="123"/>
      <c r="I47" s="124"/>
      <c r="J47" s="103"/>
      <c r="K47" s="4" t="s">
        <v>27</v>
      </c>
      <c r="L47" s="4" t="s">
        <v>28</v>
      </c>
      <c r="M47" s="4" t="s">
        <v>29</v>
      </c>
      <c r="N47" s="4" t="s">
        <v>33</v>
      </c>
      <c r="O47" s="4" t="s">
        <v>7</v>
      </c>
      <c r="P47" s="4" t="s">
        <v>30</v>
      </c>
      <c r="Q47" s="4" t="s">
        <v>31</v>
      </c>
      <c r="R47" s="4" t="s">
        <v>27</v>
      </c>
      <c r="S47" s="4" t="s">
        <v>32</v>
      </c>
      <c r="T47" s="103"/>
    </row>
    <row r="48" spans="1:23" ht="24.75" customHeight="1" x14ac:dyDescent="0.2">
      <c r="A48" s="63" t="s">
        <v>163</v>
      </c>
      <c r="B48" s="98" t="s">
        <v>149</v>
      </c>
      <c r="C48" s="99"/>
      <c r="D48" s="99"/>
      <c r="E48" s="99"/>
      <c r="F48" s="99"/>
      <c r="G48" s="99"/>
      <c r="H48" s="99"/>
      <c r="I48" s="163"/>
      <c r="J48" s="65">
        <v>8</v>
      </c>
      <c r="K48" s="65">
        <v>2</v>
      </c>
      <c r="L48" s="65">
        <v>2</v>
      </c>
      <c r="M48" s="66">
        <v>0</v>
      </c>
      <c r="N48" s="18">
        <f>K48+L48+M48</f>
        <v>4</v>
      </c>
      <c r="O48" s="19">
        <f>P48-N48</f>
        <v>10</v>
      </c>
      <c r="P48" s="19">
        <f>ROUND(PRODUCT(J48,25)/14,0)</f>
        <v>14</v>
      </c>
      <c r="Q48" s="24" t="s">
        <v>31</v>
      </c>
      <c r="R48" s="10"/>
      <c r="S48" s="25"/>
      <c r="T48" s="10" t="s">
        <v>105</v>
      </c>
    </row>
    <row r="49" spans="1:23" ht="21.75" customHeight="1" x14ac:dyDescent="0.2">
      <c r="A49" s="68" t="s">
        <v>164</v>
      </c>
      <c r="B49" s="113" t="s">
        <v>150</v>
      </c>
      <c r="C49" s="114"/>
      <c r="D49" s="114"/>
      <c r="E49" s="114"/>
      <c r="F49" s="114"/>
      <c r="G49" s="114"/>
      <c r="H49" s="114"/>
      <c r="I49" s="115"/>
      <c r="J49" s="69">
        <v>8</v>
      </c>
      <c r="K49" s="69">
        <v>2</v>
      </c>
      <c r="L49" s="69">
        <v>2</v>
      </c>
      <c r="M49" s="71">
        <v>0</v>
      </c>
      <c r="N49" s="18">
        <f t="shared" ref="N49:N51" si="6">K49+L49+M49</f>
        <v>4</v>
      </c>
      <c r="O49" s="19">
        <f t="shared" ref="O49:O51" si="7">P49-N49</f>
        <v>10</v>
      </c>
      <c r="P49" s="19">
        <f t="shared" ref="P49:P51" si="8">ROUND(PRODUCT(J49,25)/14,0)</f>
        <v>14</v>
      </c>
      <c r="Q49" s="24" t="s">
        <v>31</v>
      </c>
      <c r="R49" s="10"/>
      <c r="S49" s="25"/>
      <c r="T49" s="10" t="s">
        <v>105</v>
      </c>
    </row>
    <row r="50" spans="1:23" x14ac:dyDescent="0.2">
      <c r="A50" s="63" t="s">
        <v>134</v>
      </c>
      <c r="B50" s="113" t="s">
        <v>152</v>
      </c>
      <c r="C50" s="114"/>
      <c r="D50" s="114"/>
      <c r="E50" s="114"/>
      <c r="F50" s="114"/>
      <c r="G50" s="114"/>
      <c r="H50" s="114"/>
      <c r="I50" s="116"/>
      <c r="J50" s="69">
        <v>7</v>
      </c>
      <c r="K50" s="69">
        <v>0</v>
      </c>
      <c r="L50" s="69">
        <v>0</v>
      </c>
      <c r="M50" s="71">
        <v>3</v>
      </c>
      <c r="N50" s="18">
        <f t="shared" si="6"/>
        <v>3</v>
      </c>
      <c r="O50" s="19">
        <f t="shared" si="7"/>
        <v>10</v>
      </c>
      <c r="P50" s="19">
        <f t="shared" si="8"/>
        <v>13</v>
      </c>
      <c r="Q50" s="24" t="s">
        <v>31</v>
      </c>
      <c r="R50" s="10"/>
      <c r="S50" s="25"/>
      <c r="T50" s="10" t="s">
        <v>105</v>
      </c>
    </row>
    <row r="51" spans="1:23" ht="26.1" customHeight="1" x14ac:dyDescent="0.2">
      <c r="A51" s="67" t="s">
        <v>136</v>
      </c>
      <c r="B51" s="98" t="s">
        <v>137</v>
      </c>
      <c r="C51" s="99"/>
      <c r="D51" s="99"/>
      <c r="E51" s="99"/>
      <c r="F51" s="99"/>
      <c r="G51" s="99"/>
      <c r="H51" s="99"/>
      <c r="I51" s="100"/>
      <c r="J51" s="64">
        <v>3</v>
      </c>
      <c r="K51" s="65">
        <v>0</v>
      </c>
      <c r="L51" s="65">
        <v>0</v>
      </c>
      <c r="M51" s="66">
        <v>2</v>
      </c>
      <c r="N51" s="18">
        <f t="shared" si="6"/>
        <v>2</v>
      </c>
      <c r="O51" s="19">
        <f t="shared" si="7"/>
        <v>3</v>
      </c>
      <c r="P51" s="19">
        <f t="shared" si="8"/>
        <v>5</v>
      </c>
      <c r="Q51" s="24"/>
      <c r="R51" s="10"/>
      <c r="S51" s="25" t="s">
        <v>32</v>
      </c>
      <c r="T51" s="10" t="s">
        <v>104</v>
      </c>
    </row>
    <row r="52" spans="1:23" x14ac:dyDescent="0.2">
      <c r="A52" s="67" t="s">
        <v>168</v>
      </c>
      <c r="B52" s="98" t="s">
        <v>148</v>
      </c>
      <c r="C52" s="99"/>
      <c r="D52" s="99"/>
      <c r="E52" s="99"/>
      <c r="F52" s="99"/>
      <c r="G52" s="99"/>
      <c r="H52" s="99"/>
      <c r="I52" s="100"/>
      <c r="J52" s="65">
        <v>4</v>
      </c>
      <c r="K52" s="65">
        <v>2</v>
      </c>
      <c r="L52" s="65">
        <v>1</v>
      </c>
      <c r="M52" s="66">
        <v>0</v>
      </c>
      <c r="N52" s="18">
        <f>K52+L52+M52</f>
        <v>3</v>
      </c>
      <c r="O52" s="19">
        <f>P52-N52</f>
        <v>4</v>
      </c>
      <c r="P52" s="19">
        <f>ROUND(PRODUCT(J52,25)/14,0)</f>
        <v>7</v>
      </c>
      <c r="Q52" s="24"/>
      <c r="R52" s="10"/>
      <c r="S52" s="25" t="s">
        <v>32</v>
      </c>
      <c r="T52" s="10" t="s">
        <v>104</v>
      </c>
    </row>
    <row r="53" spans="1:23" x14ac:dyDescent="0.2">
      <c r="A53" s="21" t="s">
        <v>24</v>
      </c>
      <c r="B53" s="93"/>
      <c r="C53" s="94"/>
      <c r="D53" s="94"/>
      <c r="E53" s="94"/>
      <c r="F53" s="94"/>
      <c r="G53" s="94"/>
      <c r="H53" s="94"/>
      <c r="I53" s="95"/>
      <c r="J53" s="21">
        <f>SUM(J48:J52)</f>
        <v>30</v>
      </c>
      <c r="K53" s="21">
        <f>SUM(K48:K52)</f>
        <v>6</v>
      </c>
      <c r="L53" s="21">
        <f>SUM(L48:L52)</f>
        <v>5</v>
      </c>
      <c r="M53" s="21">
        <f>SUM(M48:M52)</f>
        <v>5</v>
      </c>
      <c r="N53" s="21">
        <f t="shared" ref="N53:P53" si="9">SUM(N48:N52)</f>
        <v>16</v>
      </c>
      <c r="O53" s="21">
        <f t="shared" si="9"/>
        <v>37</v>
      </c>
      <c r="P53" s="21">
        <f t="shared" si="9"/>
        <v>53</v>
      </c>
      <c r="Q53" s="21">
        <f>COUNTIF(Q48:Q52,"E")</f>
        <v>3</v>
      </c>
      <c r="R53" s="21">
        <f>COUNTIF(R48:R52,"C")</f>
        <v>0</v>
      </c>
      <c r="S53" s="21">
        <f>COUNTIF(S48:S52,"VP")</f>
        <v>2</v>
      </c>
      <c r="T53" s="53">
        <f>COUNTA(T48:T52)</f>
        <v>5</v>
      </c>
      <c r="U53" s="132" t="str">
        <f>IF(Q53&gt;=SUM(R53:S53),"Corect","E trebuie să fie cel puțin egal cu C+VP")</f>
        <v>Corect</v>
      </c>
      <c r="V53" s="133"/>
      <c r="W53" s="133"/>
    </row>
    <row r="54" spans="1:23" ht="11.25" hidden="1" customHeight="1" x14ac:dyDescent="0.2"/>
    <row r="55" spans="1:23" hidden="1" x14ac:dyDescent="0.2"/>
    <row r="56" spans="1:23" ht="18" customHeight="1" x14ac:dyDescent="0.2">
      <c r="A56" s="101" t="s">
        <v>43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</row>
    <row r="57" spans="1:23" ht="25.5" customHeight="1" x14ac:dyDescent="0.2">
      <c r="A57" s="117" t="s">
        <v>26</v>
      </c>
      <c r="B57" s="119" t="s">
        <v>25</v>
      </c>
      <c r="C57" s="120"/>
      <c r="D57" s="120"/>
      <c r="E57" s="120"/>
      <c r="F57" s="120"/>
      <c r="G57" s="120"/>
      <c r="H57" s="120"/>
      <c r="I57" s="121"/>
      <c r="J57" s="102" t="s">
        <v>39</v>
      </c>
      <c r="K57" s="104" t="s">
        <v>23</v>
      </c>
      <c r="L57" s="105"/>
      <c r="M57" s="106"/>
      <c r="N57" s="104" t="s">
        <v>40</v>
      </c>
      <c r="O57" s="110"/>
      <c r="P57" s="111"/>
      <c r="Q57" s="104" t="s">
        <v>22</v>
      </c>
      <c r="R57" s="105"/>
      <c r="S57" s="106"/>
      <c r="T57" s="112" t="s">
        <v>21</v>
      </c>
    </row>
    <row r="58" spans="1:23" ht="16.5" customHeight="1" x14ac:dyDescent="0.2">
      <c r="A58" s="118"/>
      <c r="B58" s="122"/>
      <c r="C58" s="123"/>
      <c r="D58" s="123"/>
      <c r="E58" s="123"/>
      <c r="F58" s="123"/>
      <c r="G58" s="123"/>
      <c r="H58" s="123"/>
      <c r="I58" s="124"/>
      <c r="J58" s="103"/>
      <c r="K58" s="4" t="s">
        <v>27</v>
      </c>
      <c r="L58" s="4" t="s">
        <v>28</v>
      </c>
      <c r="M58" s="4" t="s">
        <v>29</v>
      </c>
      <c r="N58" s="4" t="s">
        <v>33</v>
      </c>
      <c r="O58" s="4" t="s">
        <v>7</v>
      </c>
      <c r="P58" s="4" t="s">
        <v>30</v>
      </c>
      <c r="Q58" s="4" t="s">
        <v>31</v>
      </c>
      <c r="R58" s="4" t="s">
        <v>27</v>
      </c>
      <c r="S58" s="4" t="s">
        <v>32</v>
      </c>
      <c r="T58" s="103"/>
    </row>
    <row r="59" spans="1:23" ht="28.5" customHeight="1" x14ac:dyDescent="0.2">
      <c r="A59" s="63" t="s">
        <v>139</v>
      </c>
      <c r="B59" s="98" t="s">
        <v>123</v>
      </c>
      <c r="C59" s="99"/>
      <c r="D59" s="99"/>
      <c r="E59" s="99"/>
      <c r="F59" s="99"/>
      <c r="G59" s="99"/>
      <c r="H59" s="99"/>
      <c r="I59" s="100"/>
      <c r="J59" s="64">
        <v>8</v>
      </c>
      <c r="K59" s="65">
        <v>2</v>
      </c>
      <c r="L59" s="65">
        <v>2</v>
      </c>
      <c r="M59" s="66">
        <v>0</v>
      </c>
      <c r="N59" s="18">
        <f>K59+L59+M59</f>
        <v>4</v>
      </c>
      <c r="O59" s="19">
        <f>P59-N59</f>
        <v>10</v>
      </c>
      <c r="P59" s="19">
        <f>ROUND(PRODUCT(J59,25)/14,0)</f>
        <v>14</v>
      </c>
      <c r="Q59" s="24" t="s">
        <v>31</v>
      </c>
      <c r="R59" s="10"/>
      <c r="S59" s="25"/>
      <c r="T59" s="10" t="s">
        <v>105</v>
      </c>
    </row>
    <row r="60" spans="1:23" ht="21.75" customHeight="1" x14ac:dyDescent="0.2">
      <c r="A60" s="67" t="s">
        <v>141</v>
      </c>
      <c r="B60" s="98" t="s">
        <v>125</v>
      </c>
      <c r="C60" s="99"/>
      <c r="D60" s="99"/>
      <c r="E60" s="99"/>
      <c r="F60" s="99"/>
      <c r="G60" s="99"/>
      <c r="H60" s="99"/>
      <c r="I60" s="100"/>
      <c r="J60" s="64">
        <v>7</v>
      </c>
      <c r="K60" s="65">
        <v>2</v>
      </c>
      <c r="L60" s="65">
        <v>1</v>
      </c>
      <c r="M60" s="66">
        <v>0</v>
      </c>
      <c r="N60" s="18">
        <f>K60+L60+M60</f>
        <v>3</v>
      </c>
      <c r="O60" s="19">
        <f t="shared" ref="O60:O63" si="10">P60-N60</f>
        <v>10</v>
      </c>
      <c r="P60" s="19">
        <f>ROUND(PRODUCT(J60,25)/14,0)</f>
        <v>13</v>
      </c>
      <c r="Q60" s="24" t="s">
        <v>31</v>
      </c>
      <c r="R60" s="10"/>
      <c r="S60" s="25"/>
      <c r="T60" s="10" t="s">
        <v>105</v>
      </c>
    </row>
    <row r="61" spans="1:23" ht="25.5" customHeight="1" x14ac:dyDescent="0.2">
      <c r="A61" s="67" t="s">
        <v>143</v>
      </c>
      <c r="B61" s="98" t="s">
        <v>127</v>
      </c>
      <c r="C61" s="99"/>
      <c r="D61" s="99"/>
      <c r="E61" s="99"/>
      <c r="F61" s="99"/>
      <c r="G61" s="99"/>
      <c r="H61" s="99"/>
      <c r="I61" s="100"/>
      <c r="J61" s="64">
        <v>8</v>
      </c>
      <c r="K61" s="65">
        <v>2</v>
      </c>
      <c r="L61" s="65">
        <v>2</v>
      </c>
      <c r="M61" s="66">
        <v>0</v>
      </c>
      <c r="N61" s="18">
        <f>K61+L61+M61</f>
        <v>4</v>
      </c>
      <c r="O61" s="19">
        <f t="shared" si="10"/>
        <v>10</v>
      </c>
      <c r="P61" s="19">
        <f>ROUND(PRODUCT(J61,25)/14,0)</f>
        <v>14</v>
      </c>
      <c r="Q61" s="24" t="s">
        <v>31</v>
      </c>
      <c r="R61" s="10"/>
      <c r="S61" s="25"/>
      <c r="T61" s="10" t="s">
        <v>105</v>
      </c>
    </row>
    <row r="62" spans="1:23" ht="26.1" customHeight="1" x14ac:dyDescent="0.2">
      <c r="A62" s="67" t="s">
        <v>145</v>
      </c>
      <c r="B62" s="98" t="s">
        <v>146</v>
      </c>
      <c r="C62" s="99"/>
      <c r="D62" s="99"/>
      <c r="E62" s="99"/>
      <c r="F62" s="99"/>
      <c r="G62" s="99"/>
      <c r="H62" s="99"/>
      <c r="I62" s="100"/>
      <c r="J62" s="64">
        <v>3</v>
      </c>
      <c r="K62" s="65">
        <v>0</v>
      </c>
      <c r="L62" s="65">
        <v>0</v>
      </c>
      <c r="M62" s="66">
        <v>2</v>
      </c>
      <c r="N62" s="18">
        <f t="shared" ref="N62:N63" si="11">K62+L62+M62</f>
        <v>2</v>
      </c>
      <c r="O62" s="19">
        <f t="shared" si="10"/>
        <v>3</v>
      </c>
      <c r="P62" s="19">
        <f t="shared" ref="P62:P63" si="12">ROUND(PRODUCT(J62,25)/14,0)</f>
        <v>5</v>
      </c>
      <c r="Q62" s="24"/>
      <c r="R62" s="10"/>
      <c r="S62" s="25" t="s">
        <v>32</v>
      </c>
      <c r="T62" s="10" t="s">
        <v>104</v>
      </c>
    </row>
    <row r="63" spans="1:23" x14ac:dyDescent="0.2">
      <c r="A63" s="63" t="s">
        <v>147</v>
      </c>
      <c r="B63" s="98" t="s">
        <v>162</v>
      </c>
      <c r="C63" s="99"/>
      <c r="D63" s="99"/>
      <c r="E63" s="99"/>
      <c r="F63" s="99"/>
      <c r="G63" s="99"/>
      <c r="H63" s="99"/>
      <c r="I63" s="163"/>
      <c r="J63" s="69">
        <v>4</v>
      </c>
      <c r="K63" s="69">
        <v>2</v>
      </c>
      <c r="L63" s="69">
        <v>1</v>
      </c>
      <c r="M63" s="66">
        <v>0</v>
      </c>
      <c r="N63" s="18">
        <f t="shared" si="11"/>
        <v>3</v>
      </c>
      <c r="O63" s="19">
        <f t="shared" si="10"/>
        <v>4</v>
      </c>
      <c r="P63" s="19">
        <f t="shared" si="12"/>
        <v>7</v>
      </c>
      <c r="Q63" s="24"/>
      <c r="R63" s="10" t="s">
        <v>27</v>
      </c>
      <c r="S63" s="25"/>
      <c r="T63" s="10" t="s">
        <v>104</v>
      </c>
    </row>
    <row r="64" spans="1:23" x14ac:dyDescent="0.2">
      <c r="A64" s="21" t="s">
        <v>24</v>
      </c>
      <c r="B64" s="93"/>
      <c r="C64" s="94"/>
      <c r="D64" s="94"/>
      <c r="E64" s="94"/>
      <c r="F64" s="94"/>
      <c r="G64" s="94"/>
      <c r="H64" s="94"/>
      <c r="I64" s="95"/>
      <c r="J64" s="21">
        <f>SUM(J59:J63)</f>
        <v>30</v>
      </c>
      <c r="K64" s="21">
        <f>SUM(K59:K63)</f>
        <v>8</v>
      </c>
      <c r="L64" s="21">
        <f>SUM(L59:L63)</f>
        <v>6</v>
      </c>
      <c r="M64" s="21">
        <f>SUM(M59:M63)</f>
        <v>2</v>
      </c>
      <c r="N64" s="21">
        <f t="shared" ref="N64:P64" si="13">SUM(N59:N63)</f>
        <v>16</v>
      </c>
      <c r="O64" s="21">
        <f t="shared" si="13"/>
        <v>37</v>
      </c>
      <c r="P64" s="21">
        <f t="shared" si="13"/>
        <v>53</v>
      </c>
      <c r="Q64" s="21">
        <f>COUNTIF(Q59:Q63,"E")</f>
        <v>3</v>
      </c>
      <c r="R64" s="21">
        <f>COUNTIF(R59:R63,"C")</f>
        <v>1</v>
      </c>
      <c r="S64" s="21">
        <f>COUNTIF(S59:S63,"VP")</f>
        <v>1</v>
      </c>
      <c r="T64" s="53">
        <f>COUNTA(T59:T63)</f>
        <v>5</v>
      </c>
      <c r="U64" s="132" t="str">
        <f>IF(Q64&gt;=SUM(R64:S64),"Corect","E trebuie să fie cel puțin egal cu C+VP")</f>
        <v>Corect</v>
      </c>
      <c r="V64" s="133"/>
      <c r="W64" s="133"/>
    </row>
    <row r="65" spans="1:35" ht="21.75" hidden="1" customHeight="1" x14ac:dyDescent="0.2"/>
    <row r="66" spans="1:35" ht="18.75" customHeight="1" x14ac:dyDescent="0.2">
      <c r="A66" s="101" t="s">
        <v>44</v>
      </c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</row>
    <row r="67" spans="1:35" ht="24.75" customHeight="1" x14ac:dyDescent="0.2">
      <c r="A67" s="117" t="s">
        <v>26</v>
      </c>
      <c r="B67" s="119" t="s">
        <v>25</v>
      </c>
      <c r="C67" s="120"/>
      <c r="D67" s="120"/>
      <c r="E67" s="120"/>
      <c r="F67" s="120"/>
      <c r="G67" s="120"/>
      <c r="H67" s="120"/>
      <c r="I67" s="121"/>
      <c r="J67" s="102" t="s">
        <v>39</v>
      </c>
      <c r="K67" s="104" t="s">
        <v>23</v>
      </c>
      <c r="L67" s="105"/>
      <c r="M67" s="106"/>
      <c r="N67" s="104" t="s">
        <v>40</v>
      </c>
      <c r="O67" s="110"/>
      <c r="P67" s="111"/>
      <c r="Q67" s="104" t="s">
        <v>22</v>
      </c>
      <c r="R67" s="105"/>
      <c r="S67" s="106"/>
      <c r="T67" s="112" t="s">
        <v>21</v>
      </c>
    </row>
    <row r="68" spans="1:35" x14ac:dyDescent="0.2">
      <c r="A68" s="118"/>
      <c r="B68" s="122"/>
      <c r="C68" s="123"/>
      <c r="D68" s="123"/>
      <c r="E68" s="123"/>
      <c r="F68" s="123"/>
      <c r="G68" s="123"/>
      <c r="H68" s="123"/>
      <c r="I68" s="124"/>
      <c r="J68" s="103"/>
      <c r="K68" s="4" t="s">
        <v>27</v>
      </c>
      <c r="L68" s="4" t="s">
        <v>28</v>
      </c>
      <c r="M68" s="4" t="s">
        <v>29</v>
      </c>
      <c r="N68" s="4" t="s">
        <v>33</v>
      </c>
      <c r="O68" s="4" t="s">
        <v>7</v>
      </c>
      <c r="P68" s="4" t="s">
        <v>30</v>
      </c>
      <c r="Q68" s="4" t="s">
        <v>31</v>
      </c>
      <c r="R68" s="4" t="s">
        <v>27</v>
      </c>
      <c r="S68" s="4" t="s">
        <v>32</v>
      </c>
      <c r="T68" s="103"/>
    </row>
    <row r="69" spans="1:35" ht="12.75" customHeight="1" x14ac:dyDescent="0.2">
      <c r="A69" s="70" t="s">
        <v>165</v>
      </c>
      <c r="B69" s="113" t="s">
        <v>132</v>
      </c>
      <c r="C69" s="114"/>
      <c r="D69" s="114"/>
      <c r="E69" s="114"/>
      <c r="F69" s="114"/>
      <c r="G69" s="114"/>
      <c r="H69" s="114"/>
      <c r="I69" s="115"/>
      <c r="J69" s="64">
        <v>8</v>
      </c>
      <c r="K69" s="65">
        <v>2</v>
      </c>
      <c r="L69" s="65">
        <v>1</v>
      </c>
      <c r="M69" s="66">
        <v>1</v>
      </c>
      <c r="N69" s="52">
        <f>K69+L69+M69</f>
        <v>4</v>
      </c>
      <c r="O69" s="19">
        <f>P69-N69</f>
        <v>10</v>
      </c>
      <c r="P69" s="19">
        <f>ROUND(PRODUCT(J69,25)/14,0)</f>
        <v>14</v>
      </c>
      <c r="Q69" s="24" t="s">
        <v>31</v>
      </c>
      <c r="R69" s="10"/>
      <c r="S69" s="25"/>
      <c r="T69" s="10" t="s">
        <v>105</v>
      </c>
      <c r="AI69" s="1">
        <f>159*14+63*12</f>
        <v>2982</v>
      </c>
    </row>
    <row r="70" spans="1:35" x14ac:dyDescent="0.2">
      <c r="A70" s="67" t="s">
        <v>166</v>
      </c>
      <c r="B70" s="113" t="s">
        <v>133</v>
      </c>
      <c r="C70" s="114"/>
      <c r="D70" s="114"/>
      <c r="E70" s="114"/>
      <c r="F70" s="114"/>
      <c r="G70" s="114"/>
      <c r="H70" s="114"/>
      <c r="I70" s="115"/>
      <c r="J70" s="64">
        <v>7</v>
      </c>
      <c r="K70" s="65">
        <v>2</v>
      </c>
      <c r="L70" s="65">
        <v>1</v>
      </c>
      <c r="M70" s="66">
        <v>0</v>
      </c>
      <c r="N70" s="18">
        <f t="shared" ref="N70:N72" si="14">K70+L70+M70</f>
        <v>3</v>
      </c>
      <c r="O70" s="19">
        <f t="shared" ref="O70:O73" si="15">P70-N70</f>
        <v>10</v>
      </c>
      <c r="P70" s="19">
        <f t="shared" ref="P70:P73" si="16">ROUND(PRODUCT(J70,25)/14,0)</f>
        <v>13</v>
      </c>
      <c r="Q70" s="24" t="s">
        <v>31</v>
      </c>
      <c r="R70" s="10"/>
      <c r="S70" s="25"/>
      <c r="T70" s="10" t="s">
        <v>105</v>
      </c>
    </row>
    <row r="71" spans="1:35" x14ac:dyDescent="0.2">
      <c r="A71" s="67" t="s">
        <v>151</v>
      </c>
      <c r="B71" s="113" t="s">
        <v>135</v>
      </c>
      <c r="C71" s="114"/>
      <c r="D71" s="114"/>
      <c r="E71" s="114"/>
      <c r="F71" s="114"/>
      <c r="G71" s="114"/>
      <c r="H71" s="114"/>
      <c r="I71" s="116"/>
      <c r="J71" s="64">
        <v>8</v>
      </c>
      <c r="K71" s="65">
        <v>1</v>
      </c>
      <c r="L71" s="65">
        <v>1</v>
      </c>
      <c r="M71" s="66">
        <v>2</v>
      </c>
      <c r="N71" s="18">
        <f t="shared" si="14"/>
        <v>4</v>
      </c>
      <c r="O71" s="19">
        <f t="shared" si="15"/>
        <v>10</v>
      </c>
      <c r="P71" s="19">
        <f t="shared" si="16"/>
        <v>14</v>
      </c>
      <c r="Q71" s="24"/>
      <c r="R71" s="10"/>
      <c r="S71" s="25" t="s">
        <v>32</v>
      </c>
      <c r="T71" s="10" t="s">
        <v>104</v>
      </c>
    </row>
    <row r="72" spans="1:35" ht="26.1" customHeight="1" x14ac:dyDescent="0.2">
      <c r="A72" s="67" t="s">
        <v>153</v>
      </c>
      <c r="B72" s="98" t="s">
        <v>154</v>
      </c>
      <c r="C72" s="99"/>
      <c r="D72" s="99"/>
      <c r="E72" s="99"/>
      <c r="F72" s="99"/>
      <c r="G72" s="99"/>
      <c r="H72" s="99"/>
      <c r="I72" s="100"/>
      <c r="J72" s="64">
        <v>3</v>
      </c>
      <c r="K72" s="65">
        <v>0</v>
      </c>
      <c r="L72" s="65">
        <v>0</v>
      </c>
      <c r="M72" s="66">
        <v>2</v>
      </c>
      <c r="N72" s="18">
        <f t="shared" si="14"/>
        <v>2</v>
      </c>
      <c r="O72" s="19">
        <f t="shared" si="15"/>
        <v>3</v>
      </c>
      <c r="P72" s="19">
        <f t="shared" si="16"/>
        <v>5</v>
      </c>
      <c r="Q72" s="24"/>
      <c r="R72" s="10"/>
      <c r="S72" s="25" t="s">
        <v>32</v>
      </c>
      <c r="T72" s="10" t="s">
        <v>104</v>
      </c>
    </row>
    <row r="73" spans="1:35" ht="12.75" customHeight="1" x14ac:dyDescent="0.2">
      <c r="A73" s="63" t="s">
        <v>159</v>
      </c>
      <c r="B73" s="98" t="s">
        <v>172</v>
      </c>
      <c r="C73" s="99"/>
      <c r="D73" s="99"/>
      <c r="E73" s="99"/>
      <c r="F73" s="99"/>
      <c r="G73" s="99"/>
      <c r="H73" s="99"/>
      <c r="I73" s="100"/>
      <c r="J73" s="69">
        <v>4</v>
      </c>
      <c r="K73" s="69">
        <v>0</v>
      </c>
      <c r="L73" s="69">
        <v>0</v>
      </c>
      <c r="M73" s="71">
        <v>3</v>
      </c>
      <c r="N73" s="18">
        <f>K73+L73+M73</f>
        <v>3</v>
      </c>
      <c r="O73" s="19">
        <f t="shared" si="15"/>
        <v>4</v>
      </c>
      <c r="P73" s="19">
        <f t="shared" si="16"/>
        <v>7</v>
      </c>
      <c r="Q73" s="24" t="s">
        <v>31</v>
      </c>
      <c r="R73" s="10"/>
      <c r="S73" s="25"/>
      <c r="T73" s="10" t="s">
        <v>104</v>
      </c>
    </row>
    <row r="74" spans="1:35" x14ac:dyDescent="0.2">
      <c r="A74" s="21" t="s">
        <v>24</v>
      </c>
      <c r="B74" s="93"/>
      <c r="C74" s="94"/>
      <c r="D74" s="94"/>
      <c r="E74" s="94"/>
      <c r="F74" s="94"/>
      <c r="G74" s="94"/>
      <c r="H74" s="94"/>
      <c r="I74" s="95"/>
      <c r="J74" s="21">
        <f>SUM(J69:J73)</f>
        <v>30</v>
      </c>
      <c r="K74" s="21">
        <f>SUM(K69:K73)</f>
        <v>5</v>
      </c>
      <c r="L74" s="21">
        <f>SUM(L69:L73)</f>
        <v>3</v>
      </c>
      <c r="M74" s="21">
        <f>SUM(M69:M73)</f>
        <v>8</v>
      </c>
      <c r="N74" s="21">
        <f t="shared" ref="N74:P74" si="17">SUM(N69:N73)</f>
        <v>16</v>
      </c>
      <c r="O74" s="21">
        <f t="shared" si="17"/>
        <v>37</v>
      </c>
      <c r="P74" s="21">
        <f t="shared" si="17"/>
        <v>53</v>
      </c>
      <c r="Q74" s="21">
        <f>COUNTIF(Q69:Q73,"E")</f>
        <v>3</v>
      </c>
      <c r="R74" s="21">
        <f>COUNTIF(R69:R73,"C")</f>
        <v>0</v>
      </c>
      <c r="S74" s="21">
        <f>COUNTIF(S69:S73,"VP")</f>
        <v>2</v>
      </c>
      <c r="T74" s="53">
        <f>COUNTA(T69:T73)</f>
        <v>5</v>
      </c>
      <c r="U74" s="132" t="str">
        <f>IF(Q74&gt;=SUM(R74:S74),"Corect","E trebuie să fie cel puțin egal cu C+VP")</f>
        <v>Corect</v>
      </c>
      <c r="V74" s="133"/>
      <c r="W74" s="133"/>
    </row>
    <row r="75" spans="1:35" ht="9" hidden="1" customHeight="1" x14ac:dyDescent="0.2"/>
    <row r="76" spans="1:35" hidden="1" x14ac:dyDescent="0.2">
      <c r="B76" s="2"/>
      <c r="C76" s="2"/>
      <c r="D76" s="2"/>
      <c r="E76" s="2"/>
      <c r="F76" s="2"/>
      <c r="G76" s="2"/>
      <c r="M76" s="7"/>
      <c r="N76" s="7"/>
      <c r="O76" s="7"/>
      <c r="P76" s="7"/>
      <c r="Q76" s="7"/>
      <c r="R76" s="7"/>
      <c r="S76" s="7"/>
    </row>
    <row r="77" spans="1:35" hidden="1" x14ac:dyDescent="0.2"/>
    <row r="78" spans="1:35" hidden="1" x14ac:dyDescent="0.2"/>
    <row r="79" spans="1:35" ht="19.5" customHeight="1" x14ac:dyDescent="0.2">
      <c r="A79" s="125" t="s">
        <v>45</v>
      </c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</row>
    <row r="80" spans="1:35" ht="27.75" customHeight="1" x14ac:dyDescent="0.2">
      <c r="A80" s="117" t="s">
        <v>26</v>
      </c>
      <c r="B80" s="119" t="s">
        <v>25</v>
      </c>
      <c r="C80" s="120"/>
      <c r="D80" s="120"/>
      <c r="E80" s="120"/>
      <c r="F80" s="120"/>
      <c r="G80" s="120"/>
      <c r="H80" s="120"/>
      <c r="I80" s="121"/>
      <c r="J80" s="102" t="s">
        <v>39</v>
      </c>
      <c r="K80" s="178" t="s">
        <v>23</v>
      </c>
      <c r="L80" s="178"/>
      <c r="M80" s="178"/>
      <c r="N80" s="178" t="s">
        <v>40</v>
      </c>
      <c r="O80" s="179"/>
      <c r="P80" s="179"/>
      <c r="Q80" s="178" t="s">
        <v>22</v>
      </c>
      <c r="R80" s="178"/>
      <c r="S80" s="178"/>
      <c r="T80" s="178" t="s">
        <v>21</v>
      </c>
    </row>
    <row r="81" spans="1:20" ht="12.75" customHeight="1" x14ac:dyDescent="0.2">
      <c r="A81" s="118"/>
      <c r="B81" s="122"/>
      <c r="C81" s="123"/>
      <c r="D81" s="123"/>
      <c r="E81" s="123"/>
      <c r="F81" s="123"/>
      <c r="G81" s="123"/>
      <c r="H81" s="123"/>
      <c r="I81" s="124"/>
      <c r="J81" s="103"/>
      <c r="K81" s="4" t="s">
        <v>27</v>
      </c>
      <c r="L81" s="4" t="s">
        <v>28</v>
      </c>
      <c r="M81" s="4" t="s">
        <v>29</v>
      </c>
      <c r="N81" s="4" t="s">
        <v>33</v>
      </c>
      <c r="O81" s="4" t="s">
        <v>7</v>
      </c>
      <c r="P81" s="4" t="s">
        <v>30</v>
      </c>
      <c r="Q81" s="4" t="s">
        <v>31</v>
      </c>
      <c r="R81" s="4" t="s">
        <v>27</v>
      </c>
      <c r="S81" s="4" t="s">
        <v>32</v>
      </c>
      <c r="T81" s="178"/>
    </row>
    <row r="82" spans="1:20" ht="15" x14ac:dyDescent="0.25">
      <c r="A82" s="129" t="s">
        <v>157</v>
      </c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1"/>
    </row>
    <row r="83" spans="1:20" x14ac:dyDescent="0.2">
      <c r="A83" s="60"/>
      <c r="B83" s="187" t="s">
        <v>156</v>
      </c>
      <c r="C83" s="188"/>
      <c r="D83" s="188"/>
      <c r="E83" s="188"/>
      <c r="F83" s="188"/>
      <c r="G83" s="188"/>
      <c r="H83" s="188"/>
      <c r="I83" s="189"/>
      <c r="J83" s="64">
        <v>4</v>
      </c>
      <c r="K83" s="65">
        <v>2</v>
      </c>
      <c r="L83" s="65">
        <v>1</v>
      </c>
      <c r="M83" s="66">
        <v>0</v>
      </c>
      <c r="N83" s="19">
        <f>K83+L83+M83</f>
        <v>3</v>
      </c>
      <c r="O83" s="19">
        <f>P83-N83</f>
        <v>4</v>
      </c>
      <c r="P83" s="19">
        <f>ROUND(PRODUCT(J83,25)/14,0)</f>
        <v>7</v>
      </c>
      <c r="Q83" s="26"/>
      <c r="R83" s="26" t="s">
        <v>27</v>
      </c>
      <c r="S83" s="27"/>
      <c r="T83" s="10" t="s">
        <v>104</v>
      </c>
    </row>
    <row r="84" spans="1:20" x14ac:dyDescent="0.2">
      <c r="A84" s="59"/>
      <c r="B84" s="187" t="s">
        <v>156</v>
      </c>
      <c r="C84" s="188"/>
      <c r="D84" s="188"/>
      <c r="E84" s="188"/>
      <c r="F84" s="188"/>
      <c r="G84" s="188"/>
      <c r="H84" s="188"/>
      <c r="I84" s="189"/>
      <c r="J84" s="64">
        <v>4</v>
      </c>
      <c r="K84" s="65">
        <v>2</v>
      </c>
      <c r="L84" s="65">
        <v>1</v>
      </c>
      <c r="M84" s="66">
        <v>0</v>
      </c>
      <c r="N84" s="19">
        <f t="shared" ref="N84:N94" si="18">K84+L84+M84</f>
        <v>3</v>
      </c>
      <c r="O84" s="19">
        <f t="shared" ref="O84:O94" si="19">P84-N84</f>
        <v>4</v>
      </c>
      <c r="P84" s="19">
        <f t="shared" ref="P84:P86" si="20">ROUND(PRODUCT(J84,25)/14,0)</f>
        <v>7</v>
      </c>
      <c r="Q84" s="26"/>
      <c r="R84" s="26" t="s">
        <v>27</v>
      </c>
      <c r="S84" s="27"/>
      <c r="T84" s="10" t="s">
        <v>104</v>
      </c>
    </row>
    <row r="85" spans="1:20" x14ac:dyDescent="0.2">
      <c r="A85" s="126" t="s">
        <v>169</v>
      </c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  <c r="M85" s="148"/>
      <c r="N85" s="148"/>
      <c r="O85" s="148"/>
      <c r="P85" s="148"/>
      <c r="Q85" s="148"/>
      <c r="R85" s="148"/>
      <c r="S85" s="148"/>
      <c r="T85" s="149"/>
    </row>
    <row r="86" spans="1:20" x14ac:dyDescent="0.2">
      <c r="A86" s="76" t="s">
        <v>138</v>
      </c>
      <c r="B86" s="187" t="s">
        <v>158</v>
      </c>
      <c r="C86" s="188"/>
      <c r="D86" s="188"/>
      <c r="E86" s="188"/>
      <c r="F86" s="188"/>
      <c r="G86" s="188"/>
      <c r="H86" s="188"/>
      <c r="I86" s="189"/>
      <c r="J86" s="69">
        <v>4</v>
      </c>
      <c r="K86" s="69">
        <v>2</v>
      </c>
      <c r="L86" s="69">
        <v>1</v>
      </c>
      <c r="M86" s="66">
        <v>0</v>
      </c>
      <c r="N86" s="19">
        <f t="shared" si="18"/>
        <v>3</v>
      </c>
      <c r="O86" s="19">
        <f t="shared" si="19"/>
        <v>4</v>
      </c>
      <c r="P86" s="19">
        <f t="shared" si="20"/>
        <v>7</v>
      </c>
      <c r="Q86" s="26"/>
      <c r="R86" s="26" t="s">
        <v>27</v>
      </c>
      <c r="S86" s="27"/>
      <c r="T86" s="10" t="s">
        <v>104</v>
      </c>
    </row>
    <row r="87" spans="1:20" ht="15" x14ac:dyDescent="0.2">
      <c r="A87" s="76"/>
      <c r="B87" s="89" t="s">
        <v>156</v>
      </c>
      <c r="C87" s="90"/>
      <c r="D87" s="90"/>
      <c r="E87" s="90"/>
      <c r="F87" s="90"/>
      <c r="G87" s="90"/>
      <c r="H87" s="90"/>
      <c r="I87" s="91"/>
      <c r="J87" s="69">
        <v>4</v>
      </c>
      <c r="K87" s="69">
        <v>2</v>
      </c>
      <c r="L87" s="69">
        <v>1</v>
      </c>
      <c r="M87" s="26">
        <v>0</v>
      </c>
      <c r="N87" s="19">
        <f t="shared" ref="N87" si="21">K87+L87+M87</f>
        <v>3</v>
      </c>
      <c r="O87" s="19">
        <f t="shared" ref="O87" si="22">P87-N87</f>
        <v>4</v>
      </c>
      <c r="P87" s="19">
        <f t="shared" ref="P87" si="23">ROUND(PRODUCT(J87,25)/14,0)</f>
        <v>7</v>
      </c>
      <c r="Q87" s="26"/>
      <c r="R87" s="26" t="s">
        <v>27</v>
      </c>
      <c r="S87" s="27"/>
      <c r="T87" s="10" t="s">
        <v>104</v>
      </c>
    </row>
    <row r="88" spans="1:20" hidden="1" x14ac:dyDescent="0.2">
      <c r="A88" s="126" t="s">
        <v>102</v>
      </c>
      <c r="B88" s="148"/>
      <c r="C88" s="148"/>
      <c r="D88" s="148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9"/>
    </row>
    <row r="89" spans="1:20" hidden="1" x14ac:dyDescent="0.2">
      <c r="A89" s="31"/>
      <c r="B89" s="107"/>
      <c r="C89" s="108"/>
      <c r="D89" s="108"/>
      <c r="E89" s="108"/>
      <c r="F89" s="108"/>
      <c r="G89" s="108"/>
      <c r="H89" s="108"/>
      <c r="I89" s="109"/>
      <c r="J89" s="26">
        <v>0</v>
      </c>
      <c r="K89" s="26">
        <v>0</v>
      </c>
      <c r="L89" s="26">
        <v>0</v>
      </c>
      <c r="M89" s="26">
        <v>0</v>
      </c>
      <c r="N89" s="19">
        <f t="shared" si="18"/>
        <v>0</v>
      </c>
      <c r="O89" s="19">
        <f t="shared" si="19"/>
        <v>0</v>
      </c>
      <c r="P89" s="19">
        <f t="shared" ref="P89:P94" si="24">ROUND(PRODUCT(J89,25)/12,0)</f>
        <v>0</v>
      </c>
      <c r="Q89" s="26"/>
      <c r="R89" s="26"/>
      <c r="S89" s="27"/>
      <c r="T89" s="10"/>
    </row>
    <row r="90" spans="1:20" hidden="1" x14ac:dyDescent="0.2">
      <c r="A90" s="34"/>
      <c r="B90" s="107"/>
      <c r="C90" s="108"/>
      <c r="D90" s="108"/>
      <c r="E90" s="108"/>
      <c r="F90" s="108"/>
      <c r="G90" s="108"/>
      <c r="H90" s="108"/>
      <c r="I90" s="109"/>
      <c r="J90" s="26">
        <v>0</v>
      </c>
      <c r="K90" s="26">
        <v>0</v>
      </c>
      <c r="L90" s="26">
        <v>0</v>
      </c>
      <c r="M90" s="26">
        <v>0</v>
      </c>
      <c r="N90" s="19">
        <f t="shared" ref="N90:N92" si="25">K90+L90+M90</f>
        <v>0</v>
      </c>
      <c r="O90" s="19">
        <f t="shared" ref="O90:O92" si="26">P90-N90</f>
        <v>0</v>
      </c>
      <c r="P90" s="19">
        <f t="shared" si="24"/>
        <v>0</v>
      </c>
      <c r="Q90" s="26"/>
      <c r="R90" s="26"/>
      <c r="S90" s="27"/>
      <c r="T90" s="10"/>
    </row>
    <row r="91" spans="1:20" hidden="1" x14ac:dyDescent="0.2">
      <c r="A91" s="34"/>
      <c r="B91" s="107"/>
      <c r="C91" s="108"/>
      <c r="D91" s="108"/>
      <c r="E91" s="108"/>
      <c r="F91" s="108"/>
      <c r="G91" s="108"/>
      <c r="H91" s="108"/>
      <c r="I91" s="109"/>
      <c r="J91" s="26">
        <v>0</v>
      </c>
      <c r="K91" s="26">
        <v>0</v>
      </c>
      <c r="L91" s="26">
        <v>0</v>
      </c>
      <c r="M91" s="26">
        <v>0</v>
      </c>
      <c r="N91" s="19">
        <f t="shared" si="25"/>
        <v>0</v>
      </c>
      <c r="O91" s="19">
        <f t="shared" si="26"/>
        <v>0</v>
      </c>
      <c r="P91" s="19">
        <f t="shared" si="24"/>
        <v>0</v>
      </c>
      <c r="Q91" s="26"/>
      <c r="R91" s="26"/>
      <c r="S91" s="27"/>
      <c r="T91" s="10"/>
    </row>
    <row r="92" spans="1:20" hidden="1" x14ac:dyDescent="0.2">
      <c r="A92" s="34"/>
      <c r="B92" s="107"/>
      <c r="C92" s="108"/>
      <c r="D92" s="108"/>
      <c r="E92" s="108"/>
      <c r="F92" s="108"/>
      <c r="G92" s="108"/>
      <c r="H92" s="108"/>
      <c r="I92" s="109"/>
      <c r="J92" s="26">
        <v>0</v>
      </c>
      <c r="K92" s="26">
        <v>0</v>
      </c>
      <c r="L92" s="26">
        <v>0</v>
      </c>
      <c r="M92" s="26">
        <v>0</v>
      </c>
      <c r="N92" s="19">
        <f t="shared" si="25"/>
        <v>0</v>
      </c>
      <c r="O92" s="19">
        <f t="shared" si="26"/>
        <v>0</v>
      </c>
      <c r="P92" s="19">
        <f t="shared" si="24"/>
        <v>0</v>
      </c>
      <c r="Q92" s="26"/>
      <c r="R92" s="26"/>
      <c r="S92" s="27"/>
      <c r="T92" s="10"/>
    </row>
    <row r="93" spans="1:20" hidden="1" x14ac:dyDescent="0.2">
      <c r="A93" s="31"/>
      <c r="B93" s="107"/>
      <c r="C93" s="108"/>
      <c r="D93" s="108"/>
      <c r="E93" s="108"/>
      <c r="F93" s="108"/>
      <c r="G93" s="108"/>
      <c r="H93" s="108"/>
      <c r="I93" s="109"/>
      <c r="J93" s="26">
        <v>0</v>
      </c>
      <c r="K93" s="26">
        <v>0</v>
      </c>
      <c r="L93" s="26">
        <v>0</v>
      </c>
      <c r="M93" s="26">
        <v>0</v>
      </c>
      <c r="N93" s="19">
        <f t="shared" si="18"/>
        <v>0</v>
      </c>
      <c r="O93" s="19">
        <f t="shared" si="19"/>
        <v>0</v>
      </c>
      <c r="P93" s="19">
        <f t="shared" si="24"/>
        <v>0</v>
      </c>
      <c r="Q93" s="26"/>
      <c r="R93" s="26"/>
      <c r="S93" s="27"/>
      <c r="T93" s="10"/>
    </row>
    <row r="94" spans="1:20" hidden="1" x14ac:dyDescent="0.2">
      <c r="A94" s="31"/>
      <c r="B94" s="107"/>
      <c r="C94" s="108"/>
      <c r="D94" s="108"/>
      <c r="E94" s="108"/>
      <c r="F94" s="108"/>
      <c r="G94" s="108"/>
      <c r="H94" s="108"/>
      <c r="I94" s="109"/>
      <c r="J94" s="26">
        <v>0</v>
      </c>
      <c r="K94" s="26">
        <v>0</v>
      </c>
      <c r="L94" s="26">
        <v>0</v>
      </c>
      <c r="M94" s="26">
        <v>0</v>
      </c>
      <c r="N94" s="19">
        <f t="shared" si="18"/>
        <v>0</v>
      </c>
      <c r="O94" s="19">
        <f t="shared" si="19"/>
        <v>0</v>
      </c>
      <c r="P94" s="19">
        <f t="shared" si="24"/>
        <v>0</v>
      </c>
      <c r="Q94" s="26"/>
      <c r="R94" s="26"/>
      <c r="S94" s="27"/>
      <c r="T94" s="10"/>
    </row>
    <row r="95" spans="1:20" x14ac:dyDescent="0.2">
      <c r="A95" s="126" t="s">
        <v>170</v>
      </c>
      <c r="B95" s="127"/>
      <c r="C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7"/>
      <c r="S95" s="127"/>
      <c r="T95" s="128"/>
    </row>
    <row r="96" spans="1:20" x14ac:dyDescent="0.2">
      <c r="A96" s="76" t="s">
        <v>167</v>
      </c>
      <c r="B96" s="187" t="s">
        <v>155</v>
      </c>
      <c r="C96" s="188"/>
      <c r="D96" s="188"/>
      <c r="E96" s="188"/>
      <c r="F96" s="188"/>
      <c r="G96" s="188"/>
      <c r="H96" s="188"/>
      <c r="I96" s="189"/>
      <c r="J96" s="72">
        <v>4</v>
      </c>
      <c r="K96" s="72">
        <v>2</v>
      </c>
      <c r="L96" s="72">
        <v>1</v>
      </c>
      <c r="M96" s="26">
        <v>0</v>
      </c>
      <c r="N96" s="19">
        <f t="shared" ref="N96:N97" si="27">K96+L96+M96</f>
        <v>3</v>
      </c>
      <c r="O96" s="19">
        <f t="shared" ref="O96:O97" si="28">P96-N96</f>
        <v>4</v>
      </c>
      <c r="P96" s="19">
        <f>ROUND(PRODUCT(J96,25)/14,0)</f>
        <v>7</v>
      </c>
      <c r="Q96" s="26" t="s">
        <v>31</v>
      </c>
      <c r="R96" s="26"/>
      <c r="S96" s="27"/>
      <c r="T96" s="10" t="s">
        <v>104</v>
      </c>
    </row>
    <row r="97" spans="1:20" x14ac:dyDescent="0.2">
      <c r="A97" s="59"/>
      <c r="B97" s="187" t="s">
        <v>156</v>
      </c>
      <c r="C97" s="188"/>
      <c r="D97" s="188"/>
      <c r="E97" s="188"/>
      <c r="F97" s="188"/>
      <c r="G97" s="188"/>
      <c r="H97" s="188"/>
      <c r="I97" s="189"/>
      <c r="J97" s="72">
        <v>4</v>
      </c>
      <c r="K97" s="72">
        <v>2</v>
      </c>
      <c r="L97" s="72">
        <v>1</v>
      </c>
      <c r="M97" s="26">
        <v>0</v>
      </c>
      <c r="N97" s="19">
        <f t="shared" si="27"/>
        <v>3</v>
      </c>
      <c r="O97" s="19">
        <f t="shared" si="28"/>
        <v>4</v>
      </c>
      <c r="P97" s="19">
        <f>ROUND(PRODUCT(J97,25)/14,0)</f>
        <v>7</v>
      </c>
      <c r="Q97" s="26" t="s">
        <v>31</v>
      </c>
      <c r="R97" s="26"/>
      <c r="S97" s="27"/>
      <c r="T97" s="10" t="s">
        <v>104</v>
      </c>
    </row>
    <row r="98" spans="1:20" ht="24.75" customHeight="1" x14ac:dyDescent="0.2">
      <c r="A98" s="202" t="s">
        <v>77</v>
      </c>
      <c r="B98" s="203"/>
      <c r="C98" s="203"/>
      <c r="D98" s="203"/>
      <c r="E98" s="203"/>
      <c r="F98" s="203"/>
      <c r="G98" s="203"/>
      <c r="H98" s="203"/>
      <c r="I98" s="204"/>
      <c r="J98" s="23">
        <f t="shared" ref="J98:P98" si="29">SUM(J83,J86,J89,J96)</f>
        <v>12</v>
      </c>
      <c r="K98" s="23">
        <f t="shared" si="29"/>
        <v>6</v>
      </c>
      <c r="L98" s="23">
        <f t="shared" si="29"/>
        <v>3</v>
      </c>
      <c r="M98" s="23">
        <f t="shared" si="29"/>
        <v>0</v>
      </c>
      <c r="N98" s="23">
        <f t="shared" si="29"/>
        <v>9</v>
      </c>
      <c r="O98" s="23">
        <f t="shared" si="29"/>
        <v>12</v>
      </c>
      <c r="P98" s="23">
        <f t="shared" si="29"/>
        <v>21</v>
      </c>
      <c r="Q98" s="23">
        <f>COUNTIF(Q83,"E")+COUNTIF(Q86,"E")+COUNTIF(Q89,"E")+COUNTIF(Q96,"E")</f>
        <v>1</v>
      </c>
      <c r="R98" s="23">
        <f>COUNTIF(R83,"C")+COUNTIF(R86,"C")+COUNTIF(R89,"C")+COUNTIF(R96,"C")</f>
        <v>2</v>
      </c>
      <c r="S98" s="23">
        <f>COUNTIF(S83,"VP")+COUNTIF(S86,"VP")+COUNTIF(S89,"VP")+COUNTIF(S96,"VP")</f>
        <v>0</v>
      </c>
      <c r="T98" s="28"/>
    </row>
    <row r="99" spans="1:20" ht="13.5" customHeight="1" x14ac:dyDescent="0.2">
      <c r="A99" s="205" t="s">
        <v>47</v>
      </c>
      <c r="B99" s="206"/>
      <c r="C99" s="206"/>
      <c r="D99" s="206"/>
      <c r="E99" s="206"/>
      <c r="F99" s="206"/>
      <c r="G99" s="206"/>
      <c r="H99" s="206"/>
      <c r="I99" s="206"/>
      <c r="J99" s="207"/>
      <c r="K99" s="23">
        <f t="shared" ref="K99:P99" si="30">SUM(K83,K86,K89)*14+K96*14</f>
        <v>84</v>
      </c>
      <c r="L99" s="23">
        <f t="shared" si="30"/>
        <v>42</v>
      </c>
      <c r="M99" s="23">
        <f t="shared" si="30"/>
        <v>0</v>
      </c>
      <c r="N99" s="23">
        <f t="shared" si="30"/>
        <v>126</v>
      </c>
      <c r="O99" s="23">
        <f t="shared" si="30"/>
        <v>168</v>
      </c>
      <c r="P99" s="23">
        <f t="shared" si="30"/>
        <v>294</v>
      </c>
      <c r="Q99" s="196"/>
      <c r="R99" s="197"/>
      <c r="S99" s="197"/>
      <c r="T99" s="198"/>
    </row>
    <row r="100" spans="1:20" x14ac:dyDescent="0.2">
      <c r="A100" s="208"/>
      <c r="B100" s="209"/>
      <c r="C100" s="209"/>
      <c r="D100" s="209"/>
      <c r="E100" s="209"/>
      <c r="F100" s="209"/>
      <c r="G100" s="209"/>
      <c r="H100" s="209"/>
      <c r="I100" s="209"/>
      <c r="J100" s="210"/>
      <c r="K100" s="190">
        <f>SUM(K99:M99)</f>
        <v>126</v>
      </c>
      <c r="L100" s="191"/>
      <c r="M100" s="192"/>
      <c r="N100" s="193">
        <f>SUM(N99:O99)</f>
        <v>294</v>
      </c>
      <c r="O100" s="194"/>
      <c r="P100" s="195"/>
      <c r="Q100" s="199"/>
      <c r="R100" s="200"/>
      <c r="S100" s="200"/>
      <c r="T100" s="201"/>
    </row>
    <row r="101" spans="1:20" hidden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2"/>
      <c r="L101" s="12"/>
      <c r="M101" s="12"/>
      <c r="N101" s="13"/>
      <c r="O101" s="13"/>
      <c r="P101" s="13"/>
      <c r="Q101" s="14"/>
      <c r="R101" s="14"/>
      <c r="S101" s="14"/>
      <c r="T101" s="14"/>
    </row>
    <row r="102" spans="1:20" hidden="1" x14ac:dyDescent="0.2">
      <c r="B102" s="2"/>
      <c r="C102" s="2"/>
      <c r="D102" s="2"/>
      <c r="E102" s="2"/>
      <c r="F102" s="2"/>
      <c r="G102" s="2"/>
      <c r="M102" s="7"/>
      <c r="N102" s="7"/>
      <c r="O102" s="7"/>
      <c r="P102" s="7"/>
      <c r="Q102" s="7"/>
      <c r="R102" s="7"/>
      <c r="S102" s="7"/>
    </row>
    <row r="103" spans="1:20" ht="15.75" hidden="1" customHeight="1" x14ac:dyDescent="0.2">
      <c r="A103" s="125" t="s">
        <v>48</v>
      </c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</row>
    <row r="104" spans="1:20" ht="28.5" hidden="1" customHeight="1" x14ac:dyDescent="0.2">
      <c r="A104" s="117" t="s">
        <v>26</v>
      </c>
      <c r="B104" s="119" t="s">
        <v>25</v>
      </c>
      <c r="C104" s="120"/>
      <c r="D104" s="120"/>
      <c r="E104" s="120"/>
      <c r="F104" s="120"/>
      <c r="G104" s="120"/>
      <c r="H104" s="120"/>
      <c r="I104" s="121"/>
      <c r="J104" s="102" t="s">
        <v>39</v>
      </c>
      <c r="K104" s="178" t="s">
        <v>23</v>
      </c>
      <c r="L104" s="178"/>
      <c r="M104" s="178"/>
      <c r="N104" s="178" t="s">
        <v>40</v>
      </c>
      <c r="O104" s="179"/>
      <c r="P104" s="179"/>
      <c r="Q104" s="178" t="s">
        <v>22</v>
      </c>
      <c r="R104" s="178"/>
      <c r="S104" s="178"/>
      <c r="T104" s="178" t="s">
        <v>21</v>
      </c>
    </row>
    <row r="105" spans="1:20" ht="21.75" hidden="1" customHeight="1" x14ac:dyDescent="0.2">
      <c r="A105" s="118"/>
      <c r="B105" s="122"/>
      <c r="C105" s="123"/>
      <c r="D105" s="123"/>
      <c r="E105" s="123"/>
      <c r="F105" s="123"/>
      <c r="G105" s="123"/>
      <c r="H105" s="123"/>
      <c r="I105" s="124"/>
      <c r="J105" s="103"/>
      <c r="K105" s="33" t="s">
        <v>27</v>
      </c>
      <c r="L105" s="33" t="s">
        <v>28</v>
      </c>
      <c r="M105" s="33" t="s">
        <v>29</v>
      </c>
      <c r="N105" s="33" t="s">
        <v>33</v>
      </c>
      <c r="O105" s="33" t="s">
        <v>7</v>
      </c>
      <c r="P105" s="33" t="s">
        <v>30</v>
      </c>
      <c r="Q105" s="33" t="s">
        <v>31</v>
      </c>
      <c r="R105" s="33" t="s">
        <v>27</v>
      </c>
      <c r="S105" s="33" t="s">
        <v>32</v>
      </c>
      <c r="T105" s="178"/>
    </row>
    <row r="106" spans="1:20" ht="16.5" hidden="1" customHeight="1" x14ac:dyDescent="0.2">
      <c r="A106" s="129" t="s">
        <v>63</v>
      </c>
      <c r="B106" s="211"/>
      <c r="C106" s="211"/>
      <c r="D106" s="211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211"/>
      <c r="S106" s="211"/>
      <c r="T106" s="212"/>
    </row>
    <row r="107" spans="1:20" ht="15" hidden="1" customHeight="1" x14ac:dyDescent="0.2">
      <c r="A107" s="34"/>
      <c r="B107" s="107"/>
      <c r="C107" s="108"/>
      <c r="D107" s="108"/>
      <c r="E107" s="108"/>
      <c r="F107" s="108"/>
      <c r="G107" s="108"/>
      <c r="H107" s="108"/>
      <c r="I107" s="109"/>
      <c r="J107" s="26">
        <v>0</v>
      </c>
      <c r="K107" s="26">
        <v>0</v>
      </c>
      <c r="L107" s="26">
        <v>0</v>
      </c>
      <c r="M107" s="26">
        <v>0</v>
      </c>
      <c r="N107" s="19">
        <f>K107+L107+M107</f>
        <v>0</v>
      </c>
      <c r="O107" s="19">
        <f>P107-N107</f>
        <v>0</v>
      </c>
      <c r="P107" s="19">
        <f>ROUND(PRODUCT(J107,25)/14,0)</f>
        <v>0</v>
      </c>
      <c r="Q107" s="26"/>
      <c r="R107" s="26"/>
      <c r="S107" s="27"/>
      <c r="T107" s="10"/>
    </row>
    <row r="108" spans="1:20" hidden="1" x14ac:dyDescent="0.2">
      <c r="A108" s="34"/>
      <c r="B108" s="107"/>
      <c r="C108" s="108"/>
      <c r="D108" s="108"/>
      <c r="E108" s="108"/>
      <c r="F108" s="108"/>
      <c r="G108" s="108"/>
      <c r="H108" s="108"/>
      <c r="I108" s="109"/>
      <c r="J108" s="26">
        <v>0</v>
      </c>
      <c r="K108" s="26">
        <v>0</v>
      </c>
      <c r="L108" s="26">
        <v>0</v>
      </c>
      <c r="M108" s="26">
        <v>0</v>
      </c>
      <c r="N108" s="19">
        <f t="shared" ref="N108:N111" si="31">K108+L108+M108</f>
        <v>0</v>
      </c>
      <c r="O108" s="19">
        <f t="shared" ref="O108:O111" si="32">P108-N108</f>
        <v>0</v>
      </c>
      <c r="P108" s="19">
        <f t="shared" ref="P108:P111" si="33">ROUND(PRODUCT(J108,25)/14,0)</f>
        <v>0</v>
      </c>
      <c r="Q108" s="26"/>
      <c r="R108" s="26"/>
      <c r="S108" s="27"/>
      <c r="T108" s="10"/>
    </row>
    <row r="109" spans="1:20" hidden="1" x14ac:dyDescent="0.2">
      <c r="A109" s="34"/>
      <c r="B109" s="107"/>
      <c r="C109" s="108"/>
      <c r="D109" s="108"/>
      <c r="E109" s="108"/>
      <c r="F109" s="108"/>
      <c r="G109" s="108"/>
      <c r="H109" s="108"/>
      <c r="I109" s="109"/>
      <c r="J109" s="26">
        <v>0</v>
      </c>
      <c r="K109" s="26">
        <v>0</v>
      </c>
      <c r="L109" s="26">
        <v>0</v>
      </c>
      <c r="M109" s="26">
        <v>0</v>
      </c>
      <c r="N109" s="19">
        <f t="shared" ref="N109" si="34">K109+L109+M109</f>
        <v>0</v>
      </c>
      <c r="O109" s="19">
        <f t="shared" ref="O109" si="35">P109-N109</f>
        <v>0</v>
      </c>
      <c r="P109" s="19">
        <f t="shared" ref="P109" si="36">ROUND(PRODUCT(J109,25)/14,0)</f>
        <v>0</v>
      </c>
      <c r="Q109" s="26"/>
      <c r="R109" s="26"/>
      <c r="S109" s="27"/>
      <c r="T109" s="10"/>
    </row>
    <row r="110" spans="1:20" hidden="1" x14ac:dyDescent="0.2">
      <c r="A110" s="34"/>
      <c r="B110" s="107"/>
      <c r="C110" s="108"/>
      <c r="D110" s="108"/>
      <c r="E110" s="108"/>
      <c r="F110" s="108"/>
      <c r="G110" s="108"/>
      <c r="H110" s="108"/>
      <c r="I110" s="109"/>
      <c r="J110" s="26">
        <v>0</v>
      </c>
      <c r="K110" s="26">
        <v>0</v>
      </c>
      <c r="L110" s="26">
        <v>0</v>
      </c>
      <c r="M110" s="26">
        <v>0</v>
      </c>
      <c r="N110" s="19">
        <f t="shared" si="31"/>
        <v>0</v>
      </c>
      <c r="O110" s="19">
        <f t="shared" si="32"/>
        <v>0</v>
      </c>
      <c r="P110" s="19">
        <f t="shared" si="33"/>
        <v>0</v>
      </c>
      <c r="Q110" s="26"/>
      <c r="R110" s="26"/>
      <c r="S110" s="27"/>
      <c r="T110" s="10"/>
    </row>
    <row r="111" spans="1:20" hidden="1" x14ac:dyDescent="0.2">
      <c r="A111" s="34"/>
      <c r="B111" s="107"/>
      <c r="C111" s="108"/>
      <c r="D111" s="108"/>
      <c r="E111" s="108"/>
      <c r="F111" s="108"/>
      <c r="G111" s="108"/>
      <c r="H111" s="108"/>
      <c r="I111" s="109"/>
      <c r="J111" s="26">
        <v>0</v>
      </c>
      <c r="K111" s="26">
        <v>0</v>
      </c>
      <c r="L111" s="26">
        <v>0</v>
      </c>
      <c r="M111" s="26">
        <v>0</v>
      </c>
      <c r="N111" s="19">
        <f t="shared" si="31"/>
        <v>0</v>
      </c>
      <c r="O111" s="19">
        <f t="shared" si="32"/>
        <v>0</v>
      </c>
      <c r="P111" s="19">
        <f t="shared" si="33"/>
        <v>0</v>
      </c>
      <c r="Q111" s="26"/>
      <c r="R111" s="26"/>
      <c r="S111" s="27"/>
      <c r="T111" s="10"/>
    </row>
    <row r="112" spans="1:20" hidden="1" x14ac:dyDescent="0.2">
      <c r="A112" s="126" t="s">
        <v>64</v>
      </c>
      <c r="B112" s="148"/>
      <c r="C112" s="148"/>
      <c r="D112" s="148"/>
      <c r="E112" s="148"/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9"/>
    </row>
    <row r="113" spans="1:20" hidden="1" x14ac:dyDescent="0.2">
      <c r="A113" s="34"/>
      <c r="B113" s="107"/>
      <c r="C113" s="108"/>
      <c r="D113" s="108"/>
      <c r="E113" s="108"/>
      <c r="F113" s="108"/>
      <c r="G113" s="108"/>
      <c r="H113" s="108"/>
      <c r="I113" s="109"/>
      <c r="J113" s="26">
        <v>0</v>
      </c>
      <c r="K113" s="26">
        <v>0</v>
      </c>
      <c r="L113" s="26">
        <v>0</v>
      </c>
      <c r="M113" s="26">
        <v>0</v>
      </c>
      <c r="N113" s="19">
        <f t="shared" ref="N113:N117" si="37">K113+L113+M113</f>
        <v>0</v>
      </c>
      <c r="O113" s="19">
        <f t="shared" ref="O113:O117" si="38">P113-N113</f>
        <v>0</v>
      </c>
      <c r="P113" s="19">
        <f t="shared" ref="P113:P117" si="39">ROUND(PRODUCT(J113,25)/14,0)</f>
        <v>0</v>
      </c>
      <c r="Q113" s="26"/>
      <c r="R113" s="26"/>
      <c r="S113" s="27"/>
      <c r="T113" s="10"/>
    </row>
    <row r="114" spans="1:20" hidden="1" x14ac:dyDescent="0.2">
      <c r="A114" s="34"/>
      <c r="B114" s="107"/>
      <c r="C114" s="108"/>
      <c r="D114" s="108"/>
      <c r="E114" s="108"/>
      <c r="F114" s="108"/>
      <c r="G114" s="108"/>
      <c r="H114" s="108"/>
      <c r="I114" s="109"/>
      <c r="J114" s="26">
        <v>0</v>
      </c>
      <c r="K114" s="26">
        <v>0</v>
      </c>
      <c r="L114" s="26">
        <v>0</v>
      </c>
      <c r="M114" s="26">
        <v>0</v>
      </c>
      <c r="N114" s="19">
        <f t="shared" si="37"/>
        <v>0</v>
      </c>
      <c r="O114" s="19">
        <f t="shared" si="38"/>
        <v>0</v>
      </c>
      <c r="P114" s="19">
        <f t="shared" si="39"/>
        <v>0</v>
      </c>
      <c r="Q114" s="26"/>
      <c r="R114" s="26"/>
      <c r="S114" s="27"/>
      <c r="T114" s="10"/>
    </row>
    <row r="115" spans="1:20" ht="12.75" hidden="1" customHeight="1" x14ac:dyDescent="0.2">
      <c r="A115" s="34"/>
      <c r="B115" s="107"/>
      <c r="C115" s="108"/>
      <c r="D115" s="108"/>
      <c r="E115" s="108"/>
      <c r="F115" s="108"/>
      <c r="G115" s="108"/>
      <c r="H115" s="108"/>
      <c r="I115" s="109"/>
      <c r="J115" s="26">
        <v>0</v>
      </c>
      <c r="K115" s="26">
        <v>0</v>
      </c>
      <c r="L115" s="26">
        <v>0</v>
      </c>
      <c r="M115" s="26">
        <v>0</v>
      </c>
      <c r="N115" s="19">
        <f t="shared" si="37"/>
        <v>0</v>
      </c>
      <c r="O115" s="19">
        <f t="shared" si="38"/>
        <v>0</v>
      </c>
      <c r="P115" s="19">
        <f t="shared" si="39"/>
        <v>0</v>
      </c>
      <c r="Q115" s="26"/>
      <c r="R115" s="26"/>
      <c r="S115" s="27"/>
      <c r="T115" s="10"/>
    </row>
    <row r="116" spans="1:20" hidden="1" x14ac:dyDescent="0.2">
      <c r="A116" s="34"/>
      <c r="B116" s="107"/>
      <c r="C116" s="108"/>
      <c r="D116" s="108"/>
      <c r="E116" s="108"/>
      <c r="F116" s="108"/>
      <c r="G116" s="108"/>
      <c r="H116" s="108"/>
      <c r="I116" s="109"/>
      <c r="J116" s="26">
        <v>0</v>
      </c>
      <c r="K116" s="26">
        <v>0</v>
      </c>
      <c r="L116" s="26">
        <v>0</v>
      </c>
      <c r="M116" s="26">
        <v>0</v>
      </c>
      <c r="N116" s="19">
        <f t="shared" si="37"/>
        <v>0</v>
      </c>
      <c r="O116" s="19">
        <f t="shared" si="38"/>
        <v>0</v>
      </c>
      <c r="P116" s="19">
        <f t="shared" si="39"/>
        <v>0</v>
      </c>
      <c r="Q116" s="26"/>
      <c r="R116" s="26"/>
      <c r="S116" s="27"/>
      <c r="T116" s="10"/>
    </row>
    <row r="117" spans="1:20" hidden="1" x14ac:dyDescent="0.2">
      <c r="A117" s="34"/>
      <c r="B117" s="107"/>
      <c r="C117" s="108"/>
      <c r="D117" s="108"/>
      <c r="E117" s="108"/>
      <c r="F117" s="108"/>
      <c r="G117" s="108"/>
      <c r="H117" s="108"/>
      <c r="I117" s="109"/>
      <c r="J117" s="26">
        <v>0</v>
      </c>
      <c r="K117" s="26">
        <v>0</v>
      </c>
      <c r="L117" s="26">
        <v>0</v>
      </c>
      <c r="M117" s="26">
        <v>0</v>
      </c>
      <c r="N117" s="19">
        <f t="shared" si="37"/>
        <v>0</v>
      </c>
      <c r="O117" s="19">
        <f t="shared" si="38"/>
        <v>0</v>
      </c>
      <c r="P117" s="19">
        <f t="shared" si="39"/>
        <v>0</v>
      </c>
      <c r="Q117" s="26"/>
      <c r="R117" s="26"/>
      <c r="S117" s="27"/>
      <c r="T117" s="10"/>
    </row>
    <row r="118" spans="1:20" hidden="1" x14ac:dyDescent="0.2">
      <c r="A118" s="126" t="s">
        <v>65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9"/>
    </row>
    <row r="119" spans="1:20" hidden="1" x14ac:dyDescent="0.2">
      <c r="A119" s="34"/>
      <c r="B119" s="107"/>
      <c r="C119" s="108"/>
      <c r="D119" s="108"/>
      <c r="E119" s="108"/>
      <c r="F119" s="108"/>
      <c r="G119" s="108"/>
      <c r="H119" s="108"/>
      <c r="I119" s="109"/>
      <c r="J119" s="26">
        <v>0</v>
      </c>
      <c r="K119" s="26">
        <v>0</v>
      </c>
      <c r="L119" s="26">
        <v>0</v>
      </c>
      <c r="M119" s="26">
        <v>0</v>
      </c>
      <c r="N119" s="19">
        <f t="shared" ref="N119:N124" si="40">K119+L119+M119</f>
        <v>0</v>
      </c>
      <c r="O119" s="19">
        <f t="shared" ref="O119:O124" si="41">P119-N119</f>
        <v>0</v>
      </c>
      <c r="P119" s="19">
        <f t="shared" ref="P119:P124" si="42">ROUND(PRODUCT(J119,25)/14,0)</f>
        <v>0</v>
      </c>
      <c r="Q119" s="26"/>
      <c r="R119" s="26"/>
      <c r="S119" s="27"/>
      <c r="T119" s="10"/>
    </row>
    <row r="120" spans="1:20" hidden="1" x14ac:dyDescent="0.2">
      <c r="A120" s="34"/>
      <c r="B120" s="107"/>
      <c r="C120" s="108"/>
      <c r="D120" s="108"/>
      <c r="E120" s="108"/>
      <c r="F120" s="108"/>
      <c r="G120" s="108"/>
      <c r="H120" s="108"/>
      <c r="I120" s="109"/>
      <c r="J120" s="26">
        <v>0</v>
      </c>
      <c r="K120" s="26">
        <v>0</v>
      </c>
      <c r="L120" s="26">
        <v>0</v>
      </c>
      <c r="M120" s="26">
        <v>0</v>
      </c>
      <c r="N120" s="19">
        <f t="shared" si="40"/>
        <v>0</v>
      </c>
      <c r="O120" s="19">
        <f t="shared" si="41"/>
        <v>0</v>
      </c>
      <c r="P120" s="19">
        <f t="shared" si="42"/>
        <v>0</v>
      </c>
      <c r="Q120" s="26"/>
      <c r="R120" s="26"/>
      <c r="S120" s="27"/>
      <c r="T120" s="10"/>
    </row>
    <row r="121" spans="1:20" ht="13.5" hidden="1" customHeight="1" x14ac:dyDescent="0.2">
      <c r="A121" s="34"/>
      <c r="B121" s="107"/>
      <c r="C121" s="108"/>
      <c r="D121" s="108"/>
      <c r="E121" s="108"/>
      <c r="F121" s="108"/>
      <c r="G121" s="108"/>
      <c r="H121" s="108"/>
      <c r="I121" s="109"/>
      <c r="J121" s="26">
        <v>0</v>
      </c>
      <c r="K121" s="26">
        <v>0</v>
      </c>
      <c r="L121" s="26">
        <v>0</v>
      </c>
      <c r="M121" s="26">
        <v>0</v>
      </c>
      <c r="N121" s="19">
        <f t="shared" si="40"/>
        <v>0</v>
      </c>
      <c r="O121" s="19">
        <f t="shared" si="41"/>
        <v>0</v>
      </c>
      <c r="P121" s="19">
        <f t="shared" si="42"/>
        <v>0</v>
      </c>
      <c r="Q121" s="26"/>
      <c r="R121" s="26"/>
      <c r="S121" s="27"/>
      <c r="T121" s="10"/>
    </row>
    <row r="122" spans="1:20" hidden="1" x14ac:dyDescent="0.2">
      <c r="A122" s="34"/>
      <c r="B122" s="107"/>
      <c r="C122" s="108"/>
      <c r="D122" s="108"/>
      <c r="E122" s="108"/>
      <c r="F122" s="108"/>
      <c r="G122" s="108"/>
      <c r="H122" s="108"/>
      <c r="I122" s="109"/>
      <c r="J122" s="26">
        <v>0</v>
      </c>
      <c r="K122" s="26">
        <v>0</v>
      </c>
      <c r="L122" s="26">
        <v>0</v>
      </c>
      <c r="M122" s="26">
        <v>0</v>
      </c>
      <c r="N122" s="19">
        <f t="shared" si="40"/>
        <v>0</v>
      </c>
      <c r="O122" s="19">
        <f t="shared" si="41"/>
        <v>0</v>
      </c>
      <c r="P122" s="19">
        <f t="shared" si="42"/>
        <v>0</v>
      </c>
      <c r="Q122" s="26"/>
      <c r="R122" s="26"/>
      <c r="S122" s="27"/>
      <c r="T122" s="10"/>
    </row>
    <row r="123" spans="1:20" hidden="1" x14ac:dyDescent="0.2">
      <c r="A123" s="34"/>
      <c r="B123" s="107"/>
      <c r="C123" s="108"/>
      <c r="D123" s="108"/>
      <c r="E123" s="108"/>
      <c r="F123" s="108"/>
      <c r="G123" s="108"/>
      <c r="H123" s="108"/>
      <c r="I123" s="109"/>
      <c r="J123" s="26">
        <v>0</v>
      </c>
      <c r="K123" s="26">
        <v>0</v>
      </c>
      <c r="L123" s="26">
        <v>0</v>
      </c>
      <c r="M123" s="26">
        <v>0</v>
      </c>
      <c r="N123" s="19">
        <f t="shared" si="40"/>
        <v>0</v>
      </c>
      <c r="O123" s="19">
        <f t="shared" si="41"/>
        <v>0</v>
      </c>
      <c r="P123" s="19">
        <f t="shared" si="42"/>
        <v>0</v>
      </c>
      <c r="Q123" s="26"/>
      <c r="R123" s="26"/>
      <c r="S123" s="27"/>
      <c r="T123" s="10"/>
    </row>
    <row r="124" spans="1:20" hidden="1" x14ac:dyDescent="0.2">
      <c r="A124" s="34"/>
      <c r="B124" s="107"/>
      <c r="C124" s="108"/>
      <c r="D124" s="108"/>
      <c r="E124" s="108"/>
      <c r="F124" s="108"/>
      <c r="G124" s="108"/>
      <c r="H124" s="108"/>
      <c r="I124" s="109"/>
      <c r="J124" s="26">
        <v>0</v>
      </c>
      <c r="K124" s="26">
        <v>0</v>
      </c>
      <c r="L124" s="26">
        <v>0</v>
      </c>
      <c r="M124" s="26">
        <v>0</v>
      </c>
      <c r="N124" s="19">
        <f t="shared" si="40"/>
        <v>0</v>
      </c>
      <c r="O124" s="19">
        <f t="shared" si="41"/>
        <v>0</v>
      </c>
      <c r="P124" s="19">
        <f t="shared" si="42"/>
        <v>0</v>
      </c>
      <c r="Q124" s="26"/>
      <c r="R124" s="26"/>
      <c r="S124" s="27"/>
      <c r="T124" s="10"/>
    </row>
    <row r="125" spans="1:20" ht="15.75" hidden="1" customHeight="1" x14ac:dyDescent="0.2">
      <c r="A125" s="126" t="s">
        <v>66</v>
      </c>
      <c r="B125" s="127"/>
      <c r="C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8"/>
    </row>
    <row r="126" spans="1:20" hidden="1" x14ac:dyDescent="0.2">
      <c r="A126" s="34"/>
      <c r="B126" s="222"/>
      <c r="C126" s="222"/>
      <c r="D126" s="222"/>
      <c r="E126" s="222"/>
      <c r="F126" s="222"/>
      <c r="G126" s="222"/>
      <c r="H126" s="222"/>
      <c r="I126" s="222"/>
      <c r="J126" s="26">
        <v>0</v>
      </c>
      <c r="K126" s="26">
        <v>0</v>
      </c>
      <c r="L126" s="26">
        <v>0</v>
      </c>
      <c r="M126" s="26">
        <v>0</v>
      </c>
      <c r="N126" s="19">
        <f t="shared" ref="N126:N131" si="43">K126+L126+M126</f>
        <v>0</v>
      </c>
      <c r="O126" s="19">
        <f t="shared" ref="O126:O131" si="44">P126-N126</f>
        <v>0</v>
      </c>
      <c r="P126" s="19">
        <f t="shared" ref="P126:P131" si="45">ROUND(PRODUCT(J126,25)/12,0)</f>
        <v>0</v>
      </c>
      <c r="Q126" s="26"/>
      <c r="R126" s="26"/>
      <c r="S126" s="27"/>
      <c r="T126" s="10"/>
    </row>
    <row r="127" spans="1:20" hidden="1" x14ac:dyDescent="0.2">
      <c r="A127" s="34"/>
      <c r="B127" s="222"/>
      <c r="C127" s="222"/>
      <c r="D127" s="222"/>
      <c r="E127" s="222"/>
      <c r="F127" s="222"/>
      <c r="G127" s="222"/>
      <c r="H127" s="222"/>
      <c r="I127" s="222"/>
      <c r="J127" s="26">
        <v>0</v>
      </c>
      <c r="K127" s="26">
        <v>0</v>
      </c>
      <c r="L127" s="26">
        <v>0</v>
      </c>
      <c r="M127" s="26">
        <v>0</v>
      </c>
      <c r="N127" s="19">
        <f t="shared" si="43"/>
        <v>0</v>
      </c>
      <c r="O127" s="19">
        <f t="shared" si="44"/>
        <v>0</v>
      </c>
      <c r="P127" s="19">
        <f t="shared" si="45"/>
        <v>0</v>
      </c>
      <c r="Q127" s="26"/>
      <c r="R127" s="26"/>
      <c r="S127" s="27"/>
      <c r="T127" s="10"/>
    </row>
    <row r="128" spans="1:20" hidden="1" x14ac:dyDescent="0.2">
      <c r="A128" s="34"/>
      <c r="B128" s="222"/>
      <c r="C128" s="222"/>
      <c r="D128" s="222"/>
      <c r="E128" s="222"/>
      <c r="F128" s="222"/>
      <c r="G128" s="222"/>
      <c r="H128" s="222"/>
      <c r="I128" s="222"/>
      <c r="J128" s="26">
        <v>0</v>
      </c>
      <c r="K128" s="26">
        <v>0</v>
      </c>
      <c r="L128" s="26">
        <v>0</v>
      </c>
      <c r="M128" s="26">
        <v>0</v>
      </c>
      <c r="N128" s="19">
        <f t="shared" si="43"/>
        <v>0</v>
      </c>
      <c r="O128" s="19">
        <f t="shared" si="44"/>
        <v>0</v>
      </c>
      <c r="P128" s="19">
        <f t="shared" si="45"/>
        <v>0</v>
      </c>
      <c r="Q128" s="26"/>
      <c r="R128" s="26"/>
      <c r="S128" s="27"/>
      <c r="T128" s="10"/>
    </row>
    <row r="129" spans="1:20" ht="13.5" hidden="1" customHeight="1" x14ac:dyDescent="0.2">
      <c r="A129" s="34"/>
      <c r="B129" s="222"/>
      <c r="C129" s="222"/>
      <c r="D129" s="222"/>
      <c r="E129" s="222"/>
      <c r="F129" s="222"/>
      <c r="G129" s="222"/>
      <c r="H129" s="222"/>
      <c r="I129" s="222"/>
      <c r="J129" s="26">
        <v>0</v>
      </c>
      <c r="K129" s="26">
        <v>0</v>
      </c>
      <c r="L129" s="26">
        <v>0</v>
      </c>
      <c r="M129" s="26">
        <v>0</v>
      </c>
      <c r="N129" s="19">
        <f t="shared" si="43"/>
        <v>0</v>
      </c>
      <c r="O129" s="19">
        <f t="shared" si="44"/>
        <v>0</v>
      </c>
      <c r="P129" s="19">
        <f t="shared" si="45"/>
        <v>0</v>
      </c>
      <c r="Q129" s="26"/>
      <c r="R129" s="26"/>
      <c r="S129" s="27"/>
      <c r="T129" s="10"/>
    </row>
    <row r="130" spans="1:20" ht="14.25" hidden="1" customHeight="1" x14ac:dyDescent="0.2">
      <c r="A130" s="34"/>
      <c r="B130" s="222"/>
      <c r="C130" s="222"/>
      <c r="D130" s="222"/>
      <c r="E130" s="222"/>
      <c r="F130" s="222"/>
      <c r="G130" s="222"/>
      <c r="H130" s="222"/>
      <c r="I130" s="222"/>
      <c r="J130" s="26">
        <v>0</v>
      </c>
      <c r="K130" s="26">
        <v>0</v>
      </c>
      <c r="L130" s="26">
        <v>0</v>
      </c>
      <c r="M130" s="26">
        <v>0</v>
      </c>
      <c r="N130" s="19">
        <f t="shared" si="43"/>
        <v>0</v>
      </c>
      <c r="O130" s="19">
        <f t="shared" si="44"/>
        <v>0</v>
      </c>
      <c r="P130" s="19">
        <f t="shared" si="45"/>
        <v>0</v>
      </c>
      <c r="Q130" s="26"/>
      <c r="R130" s="26"/>
      <c r="S130" s="27"/>
      <c r="T130" s="10"/>
    </row>
    <row r="131" spans="1:20" ht="12.75" hidden="1" customHeight="1" x14ac:dyDescent="0.2">
      <c r="A131" s="34"/>
      <c r="B131" s="222"/>
      <c r="C131" s="222"/>
      <c r="D131" s="222"/>
      <c r="E131" s="222"/>
      <c r="F131" s="222"/>
      <c r="G131" s="222"/>
      <c r="H131" s="222"/>
      <c r="I131" s="222"/>
      <c r="J131" s="26">
        <v>0</v>
      </c>
      <c r="K131" s="26">
        <v>0</v>
      </c>
      <c r="L131" s="26">
        <v>0</v>
      </c>
      <c r="M131" s="26">
        <v>0</v>
      </c>
      <c r="N131" s="19">
        <f t="shared" si="43"/>
        <v>0</v>
      </c>
      <c r="O131" s="19">
        <f t="shared" si="44"/>
        <v>0</v>
      </c>
      <c r="P131" s="19">
        <f t="shared" si="45"/>
        <v>0</v>
      </c>
      <c r="Q131" s="26"/>
      <c r="R131" s="26"/>
      <c r="S131" s="27"/>
      <c r="T131" s="10"/>
    </row>
    <row r="132" spans="1:20" ht="29.25" hidden="1" customHeight="1" x14ac:dyDescent="0.2">
      <c r="A132" s="202" t="s">
        <v>77</v>
      </c>
      <c r="B132" s="203"/>
      <c r="C132" s="203"/>
      <c r="D132" s="203"/>
      <c r="E132" s="203"/>
      <c r="F132" s="203"/>
      <c r="G132" s="203"/>
      <c r="H132" s="203"/>
      <c r="I132" s="204"/>
      <c r="J132" s="23">
        <f t="shared" ref="J132:P132" si="46">SUM(J107,J108,J109,J110,J111,J113,J114,J115,J116,J117,J119,J120,J121,J122,J123,J124,J126,J127,J128,J129,J130,J131)</f>
        <v>0</v>
      </c>
      <c r="K132" s="23">
        <f t="shared" si="46"/>
        <v>0</v>
      </c>
      <c r="L132" s="23">
        <f t="shared" si="46"/>
        <v>0</v>
      </c>
      <c r="M132" s="23">
        <f t="shared" si="46"/>
        <v>0</v>
      </c>
      <c r="N132" s="23">
        <f t="shared" si="46"/>
        <v>0</v>
      </c>
      <c r="O132" s="23">
        <f t="shared" si="46"/>
        <v>0</v>
      </c>
      <c r="P132" s="23">
        <f t="shared" si="46"/>
        <v>0</v>
      </c>
      <c r="Q132" s="23">
        <f>COUNTIF(Q107:Q111,"E")+COUNTIF(Q113:Q117,"E")+COUNTIF(Q119:Q124,"E")+COUNTIF(Q126:Q131,"E")</f>
        <v>0</v>
      </c>
      <c r="R132" s="23">
        <f>COUNTIF(R107:R111,"C")+COUNTIF(R113:R117,"C")+COUNTIF(R119:R124,"C")+COUNTIF(R126:R131,"C")</f>
        <v>0</v>
      </c>
      <c r="S132" s="23">
        <f>COUNTIF(S107:S111,"VP")+COUNTIF(S113:S117,"VP")+COUNTIF(S119:S124,"VP")+COUNTIF(S126:S131,"VP")</f>
        <v>0</v>
      </c>
      <c r="T132" s="28"/>
    </row>
    <row r="133" spans="1:20" ht="15" hidden="1" customHeight="1" x14ac:dyDescent="0.2">
      <c r="A133" s="205" t="s">
        <v>47</v>
      </c>
      <c r="B133" s="206"/>
      <c r="C133" s="206"/>
      <c r="D133" s="206"/>
      <c r="E133" s="206"/>
      <c r="F133" s="206"/>
      <c r="G133" s="206"/>
      <c r="H133" s="206"/>
      <c r="I133" s="206"/>
      <c r="J133" s="207"/>
      <c r="K133" s="23">
        <f t="shared" ref="K133:P133" si="47">SUM(K107,K108,K109,K110,K111,K113,K114,K115,K116,K117,K119,K120,K121,K122,K123,K124)*14+SUM(K126,K127,K128,K129,K130,K131)*12</f>
        <v>0</v>
      </c>
      <c r="L133" s="23">
        <f t="shared" si="47"/>
        <v>0</v>
      </c>
      <c r="M133" s="23">
        <f t="shared" si="47"/>
        <v>0</v>
      </c>
      <c r="N133" s="23">
        <f t="shared" si="47"/>
        <v>0</v>
      </c>
      <c r="O133" s="23">
        <f t="shared" si="47"/>
        <v>0</v>
      </c>
      <c r="P133" s="23">
        <f t="shared" si="47"/>
        <v>0</v>
      </c>
      <c r="Q133" s="196"/>
      <c r="R133" s="197"/>
      <c r="S133" s="197"/>
      <c r="T133" s="198"/>
    </row>
    <row r="134" spans="1:20" ht="15" hidden="1" customHeight="1" x14ac:dyDescent="0.2">
      <c r="A134" s="208"/>
      <c r="B134" s="209"/>
      <c r="C134" s="209"/>
      <c r="D134" s="209"/>
      <c r="E134" s="209"/>
      <c r="F134" s="209"/>
      <c r="G134" s="209"/>
      <c r="H134" s="209"/>
      <c r="I134" s="209"/>
      <c r="J134" s="210"/>
      <c r="K134" s="190">
        <f>SUM(K133:M133)</f>
        <v>0</v>
      </c>
      <c r="L134" s="191"/>
      <c r="M134" s="192"/>
      <c r="N134" s="193">
        <f>SUM(N133:O133)</f>
        <v>0</v>
      </c>
      <c r="O134" s="194"/>
      <c r="P134" s="195"/>
      <c r="Q134" s="199"/>
      <c r="R134" s="200"/>
      <c r="S134" s="200"/>
      <c r="T134" s="201"/>
    </row>
    <row r="135" spans="1:20" ht="15" hidden="1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2"/>
      <c r="L135" s="12"/>
      <c r="M135" s="12"/>
      <c r="N135" s="15"/>
      <c r="O135" s="15"/>
      <c r="P135" s="15"/>
      <c r="Q135" s="15"/>
      <c r="R135" s="15"/>
      <c r="S135" s="15"/>
      <c r="T135" s="15"/>
    </row>
    <row r="136" spans="1:20" ht="15" hidden="1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2"/>
      <c r="L136" s="12"/>
      <c r="M136" s="12"/>
      <c r="N136" s="15"/>
      <c r="O136" s="15"/>
      <c r="P136" s="15"/>
      <c r="Q136" s="15"/>
      <c r="R136" s="15"/>
      <c r="S136" s="15"/>
      <c r="T136" s="15"/>
    </row>
    <row r="137" spans="1:20" ht="24" hidden="1" customHeight="1" x14ac:dyDescent="0.2">
      <c r="A137" s="123" t="s">
        <v>49</v>
      </c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</row>
    <row r="138" spans="1:20" ht="16.5" hidden="1" customHeight="1" x14ac:dyDescent="0.2">
      <c r="A138" s="93" t="s">
        <v>50</v>
      </c>
      <c r="B138" s="94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5"/>
    </row>
    <row r="139" spans="1:20" ht="34.5" hidden="1" customHeight="1" x14ac:dyDescent="0.2">
      <c r="A139" s="97" t="s">
        <v>26</v>
      </c>
      <c r="B139" s="97" t="s">
        <v>25</v>
      </c>
      <c r="C139" s="97"/>
      <c r="D139" s="97"/>
      <c r="E139" s="97"/>
      <c r="F139" s="97"/>
      <c r="G139" s="97"/>
      <c r="H139" s="97"/>
      <c r="I139" s="97"/>
      <c r="J139" s="96" t="s">
        <v>39</v>
      </c>
      <c r="K139" s="96" t="s">
        <v>23</v>
      </c>
      <c r="L139" s="96"/>
      <c r="M139" s="96"/>
      <c r="N139" s="96" t="s">
        <v>40</v>
      </c>
      <c r="O139" s="96"/>
      <c r="P139" s="96"/>
      <c r="Q139" s="96" t="s">
        <v>22</v>
      </c>
      <c r="R139" s="96"/>
      <c r="S139" s="96"/>
      <c r="T139" s="96" t="s">
        <v>21</v>
      </c>
    </row>
    <row r="140" spans="1:20" hidden="1" x14ac:dyDescent="0.2">
      <c r="A140" s="97"/>
      <c r="B140" s="97"/>
      <c r="C140" s="97"/>
      <c r="D140" s="97"/>
      <c r="E140" s="97"/>
      <c r="F140" s="97"/>
      <c r="G140" s="97"/>
      <c r="H140" s="97"/>
      <c r="I140" s="97"/>
      <c r="J140" s="96"/>
      <c r="K140" s="30" t="s">
        <v>27</v>
      </c>
      <c r="L140" s="30" t="s">
        <v>28</v>
      </c>
      <c r="M140" s="30" t="s">
        <v>29</v>
      </c>
      <c r="N140" s="30" t="s">
        <v>33</v>
      </c>
      <c r="O140" s="30" t="s">
        <v>7</v>
      </c>
      <c r="P140" s="30" t="s">
        <v>30</v>
      </c>
      <c r="Q140" s="30" t="s">
        <v>31</v>
      </c>
      <c r="R140" s="30" t="s">
        <v>27</v>
      </c>
      <c r="S140" s="30" t="s">
        <v>32</v>
      </c>
      <c r="T140" s="96"/>
    </row>
    <row r="141" spans="1:20" ht="17.25" hidden="1" customHeight="1" x14ac:dyDescent="0.2">
      <c r="A141" s="93" t="s">
        <v>67</v>
      </c>
      <c r="B141" s="94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5"/>
    </row>
    <row r="142" spans="1:20" hidden="1" x14ac:dyDescent="0.2">
      <c r="A142" s="32" t="str">
        <f t="shared" ref="A142:A157" si="48">IF(ISNA(INDEX($A$35:$T$131,MATCH($B142,$B$35:$B$131,0),1)),"",INDEX($A$35:$T$131,MATCH($B142,$B$35:$B$131,0),1))</f>
        <v/>
      </c>
      <c r="B142" s="92" t="s">
        <v>60</v>
      </c>
      <c r="C142" s="92"/>
      <c r="D142" s="92"/>
      <c r="E142" s="92"/>
      <c r="F142" s="92"/>
      <c r="G142" s="92"/>
      <c r="H142" s="92"/>
      <c r="I142" s="92"/>
      <c r="J142" s="19" t="str">
        <f t="shared" ref="J142:J157" si="49">IF(ISNA(INDEX($A$35:$T$131,MATCH($B142,$B$35:$B$131,0),10)),"",INDEX($A$35:$T$131,MATCH($B142,$B$35:$B$131,0),10))</f>
        <v/>
      </c>
      <c r="K142" s="19" t="str">
        <f t="shared" ref="K142:K157" si="50">IF(ISNA(INDEX($A$35:$T$131,MATCH($B142,$B$35:$B$131,0),11)),"",INDEX($A$35:$T$131,MATCH($B142,$B$35:$B$131,0),11))</f>
        <v/>
      </c>
      <c r="L142" s="19" t="str">
        <f t="shared" ref="L142:L157" si="51">IF(ISNA(INDEX($A$35:$T$131,MATCH($B142,$B$35:$B$131,0),12)),"",INDEX($A$35:$T$131,MATCH($B142,$B$35:$B$131,0),12))</f>
        <v/>
      </c>
      <c r="M142" s="19" t="str">
        <f t="shared" ref="M142:M157" si="52">IF(ISNA(INDEX($A$35:$T$131,MATCH($B142,$B$35:$B$131,0),13)),"",INDEX($A$35:$T$131,MATCH($B142,$B$35:$B$131,0),13))</f>
        <v/>
      </c>
      <c r="N142" s="19" t="str">
        <f t="shared" ref="N142:N157" si="53">IF(ISNA(INDEX($A$35:$T$131,MATCH($B142,$B$35:$B$131,0),14)),"",INDEX($A$35:$T$131,MATCH($B142,$B$35:$B$131,0),14))</f>
        <v/>
      </c>
      <c r="O142" s="19" t="str">
        <f t="shared" ref="O142:O157" si="54">IF(ISNA(INDEX($A$35:$T$131,MATCH($B142,$B$35:$B$131,0),15)),"",INDEX($A$35:$T$131,MATCH($B142,$B$35:$B$131,0),15))</f>
        <v/>
      </c>
      <c r="P142" s="19" t="str">
        <f t="shared" ref="P142:P157" si="55">IF(ISNA(INDEX($A$35:$T$131,MATCH($B142,$B$35:$B$131,0),16)),"",INDEX($A$35:$T$131,MATCH($B142,$B$35:$B$131,0),16))</f>
        <v/>
      </c>
      <c r="Q142" s="29" t="str">
        <f t="shared" ref="Q142:Q157" si="56">IF(ISNA(INDEX($A$35:$T$131,MATCH($B142,$B$35:$B$131,0),17)),"",INDEX($A$35:$T$131,MATCH($B142,$B$35:$B$131,0),17))</f>
        <v/>
      </c>
      <c r="R142" s="29" t="str">
        <f t="shared" ref="R142:R157" si="57">IF(ISNA(INDEX($A$35:$T$131,MATCH($B142,$B$35:$B$131,0),18)),"",INDEX($A$35:$T$131,MATCH($B142,$B$35:$B$131,0),18))</f>
        <v/>
      </c>
      <c r="S142" s="29" t="str">
        <f t="shared" ref="S142:S157" si="58">IF(ISNA(INDEX($A$35:$T$131,MATCH($B142,$B$35:$B$131,0),19)),"",INDEX($A$35:$T$131,MATCH($B142,$B$35:$B$131,0),19))</f>
        <v/>
      </c>
      <c r="T142" s="20" t="s">
        <v>36</v>
      </c>
    </row>
    <row r="143" spans="1:20" hidden="1" x14ac:dyDescent="0.2">
      <c r="A143" s="32" t="str">
        <f t="shared" si="48"/>
        <v/>
      </c>
      <c r="B143" s="92"/>
      <c r="C143" s="92"/>
      <c r="D143" s="92"/>
      <c r="E143" s="92"/>
      <c r="F143" s="92"/>
      <c r="G143" s="92"/>
      <c r="H143" s="92"/>
      <c r="I143" s="92"/>
      <c r="J143" s="19" t="str">
        <f t="shared" si="49"/>
        <v/>
      </c>
      <c r="K143" s="19" t="str">
        <f t="shared" si="50"/>
        <v/>
      </c>
      <c r="L143" s="19" t="str">
        <f t="shared" si="51"/>
        <v/>
      </c>
      <c r="M143" s="19" t="str">
        <f t="shared" si="52"/>
        <v/>
      </c>
      <c r="N143" s="19" t="str">
        <f t="shared" si="53"/>
        <v/>
      </c>
      <c r="O143" s="19" t="str">
        <f t="shared" si="54"/>
        <v/>
      </c>
      <c r="P143" s="19" t="str">
        <f t="shared" si="55"/>
        <v/>
      </c>
      <c r="Q143" s="29" t="str">
        <f t="shared" si="56"/>
        <v/>
      </c>
      <c r="R143" s="29" t="str">
        <f t="shared" si="57"/>
        <v/>
      </c>
      <c r="S143" s="29" t="str">
        <f t="shared" si="58"/>
        <v/>
      </c>
      <c r="T143" s="20" t="s">
        <v>36</v>
      </c>
    </row>
    <row r="144" spans="1:20" hidden="1" x14ac:dyDescent="0.2">
      <c r="A144" s="32" t="str">
        <f t="shared" si="48"/>
        <v/>
      </c>
      <c r="B144" s="92"/>
      <c r="C144" s="92"/>
      <c r="D144" s="92"/>
      <c r="E144" s="92"/>
      <c r="F144" s="92"/>
      <c r="G144" s="92"/>
      <c r="H144" s="92"/>
      <c r="I144" s="92"/>
      <c r="J144" s="19" t="str">
        <f t="shared" si="49"/>
        <v/>
      </c>
      <c r="K144" s="19" t="str">
        <f t="shared" si="50"/>
        <v/>
      </c>
      <c r="L144" s="19" t="str">
        <f t="shared" si="51"/>
        <v/>
      </c>
      <c r="M144" s="19" t="str">
        <f t="shared" si="52"/>
        <v/>
      </c>
      <c r="N144" s="19" t="str">
        <f t="shared" si="53"/>
        <v/>
      </c>
      <c r="O144" s="19" t="str">
        <f t="shared" si="54"/>
        <v/>
      </c>
      <c r="P144" s="19" t="str">
        <f t="shared" si="55"/>
        <v/>
      </c>
      <c r="Q144" s="29" t="str">
        <f t="shared" si="56"/>
        <v/>
      </c>
      <c r="R144" s="29" t="str">
        <f t="shared" si="57"/>
        <v/>
      </c>
      <c r="S144" s="29" t="str">
        <f t="shared" si="58"/>
        <v/>
      </c>
      <c r="T144" s="20" t="s">
        <v>36</v>
      </c>
    </row>
    <row r="145" spans="1:20" hidden="1" x14ac:dyDescent="0.2">
      <c r="A145" s="32" t="str">
        <f t="shared" si="48"/>
        <v/>
      </c>
      <c r="B145" s="92"/>
      <c r="C145" s="92"/>
      <c r="D145" s="92"/>
      <c r="E145" s="92"/>
      <c r="F145" s="92"/>
      <c r="G145" s="92"/>
      <c r="H145" s="92"/>
      <c r="I145" s="92"/>
      <c r="J145" s="19" t="str">
        <f t="shared" si="49"/>
        <v/>
      </c>
      <c r="K145" s="19" t="str">
        <f t="shared" si="50"/>
        <v/>
      </c>
      <c r="L145" s="19" t="str">
        <f t="shared" si="51"/>
        <v/>
      </c>
      <c r="M145" s="19" t="str">
        <f t="shared" si="52"/>
        <v/>
      </c>
      <c r="N145" s="19" t="str">
        <f t="shared" si="53"/>
        <v/>
      </c>
      <c r="O145" s="19" t="str">
        <f t="shared" si="54"/>
        <v/>
      </c>
      <c r="P145" s="19" t="str">
        <f t="shared" si="55"/>
        <v/>
      </c>
      <c r="Q145" s="29" t="str">
        <f t="shared" si="56"/>
        <v/>
      </c>
      <c r="R145" s="29" t="str">
        <f t="shared" si="57"/>
        <v/>
      </c>
      <c r="S145" s="29" t="str">
        <f t="shared" si="58"/>
        <v/>
      </c>
      <c r="T145" s="20" t="s">
        <v>36</v>
      </c>
    </row>
    <row r="146" spans="1:20" hidden="1" x14ac:dyDescent="0.2">
      <c r="A146" s="32" t="str">
        <f t="shared" si="48"/>
        <v/>
      </c>
      <c r="B146" s="92"/>
      <c r="C146" s="92"/>
      <c r="D146" s="92"/>
      <c r="E146" s="92"/>
      <c r="F146" s="92"/>
      <c r="G146" s="92"/>
      <c r="H146" s="92"/>
      <c r="I146" s="92"/>
      <c r="J146" s="19" t="str">
        <f t="shared" si="49"/>
        <v/>
      </c>
      <c r="K146" s="19" t="str">
        <f t="shared" si="50"/>
        <v/>
      </c>
      <c r="L146" s="19" t="str">
        <f t="shared" si="51"/>
        <v/>
      </c>
      <c r="M146" s="19" t="str">
        <f t="shared" si="52"/>
        <v/>
      </c>
      <c r="N146" s="19" t="str">
        <f t="shared" si="53"/>
        <v/>
      </c>
      <c r="O146" s="19" t="str">
        <f t="shared" si="54"/>
        <v/>
      </c>
      <c r="P146" s="19" t="str">
        <f t="shared" si="55"/>
        <v/>
      </c>
      <c r="Q146" s="29" t="str">
        <f t="shared" si="56"/>
        <v/>
      </c>
      <c r="R146" s="29" t="str">
        <f t="shared" si="57"/>
        <v/>
      </c>
      <c r="S146" s="29" t="str">
        <f t="shared" si="58"/>
        <v/>
      </c>
      <c r="T146" s="20" t="s">
        <v>36</v>
      </c>
    </row>
    <row r="147" spans="1:20" hidden="1" x14ac:dyDescent="0.2">
      <c r="A147" s="32" t="str">
        <f t="shared" si="48"/>
        <v/>
      </c>
      <c r="B147" s="92"/>
      <c r="C147" s="92"/>
      <c r="D147" s="92"/>
      <c r="E147" s="92"/>
      <c r="F147" s="92"/>
      <c r="G147" s="92"/>
      <c r="H147" s="92"/>
      <c r="I147" s="92"/>
      <c r="J147" s="19" t="str">
        <f t="shared" si="49"/>
        <v/>
      </c>
      <c r="K147" s="19" t="str">
        <f t="shared" si="50"/>
        <v/>
      </c>
      <c r="L147" s="19" t="str">
        <f t="shared" si="51"/>
        <v/>
      </c>
      <c r="M147" s="19" t="str">
        <f t="shared" si="52"/>
        <v/>
      </c>
      <c r="N147" s="19" t="str">
        <f t="shared" si="53"/>
        <v/>
      </c>
      <c r="O147" s="19" t="str">
        <f t="shared" si="54"/>
        <v/>
      </c>
      <c r="P147" s="19" t="str">
        <f t="shared" si="55"/>
        <v/>
      </c>
      <c r="Q147" s="29" t="str">
        <f t="shared" si="56"/>
        <v/>
      </c>
      <c r="R147" s="29" t="str">
        <f t="shared" si="57"/>
        <v/>
      </c>
      <c r="S147" s="29" t="str">
        <f t="shared" si="58"/>
        <v/>
      </c>
      <c r="T147" s="20" t="s">
        <v>36</v>
      </c>
    </row>
    <row r="148" spans="1:20" hidden="1" x14ac:dyDescent="0.2">
      <c r="A148" s="32" t="str">
        <f t="shared" si="48"/>
        <v/>
      </c>
      <c r="B148" s="92"/>
      <c r="C148" s="92"/>
      <c r="D148" s="92"/>
      <c r="E148" s="92"/>
      <c r="F148" s="92"/>
      <c r="G148" s="92"/>
      <c r="H148" s="92"/>
      <c r="I148" s="92"/>
      <c r="J148" s="19" t="str">
        <f t="shared" si="49"/>
        <v/>
      </c>
      <c r="K148" s="19" t="str">
        <f t="shared" si="50"/>
        <v/>
      </c>
      <c r="L148" s="19" t="str">
        <f t="shared" si="51"/>
        <v/>
      </c>
      <c r="M148" s="19" t="str">
        <f t="shared" si="52"/>
        <v/>
      </c>
      <c r="N148" s="19" t="str">
        <f t="shared" si="53"/>
        <v/>
      </c>
      <c r="O148" s="19" t="str">
        <f t="shared" si="54"/>
        <v/>
      </c>
      <c r="P148" s="19" t="str">
        <f t="shared" si="55"/>
        <v/>
      </c>
      <c r="Q148" s="29" t="str">
        <f t="shared" si="56"/>
        <v/>
      </c>
      <c r="R148" s="29" t="str">
        <f t="shared" si="57"/>
        <v/>
      </c>
      <c r="S148" s="29" t="str">
        <f t="shared" si="58"/>
        <v/>
      </c>
      <c r="T148" s="20" t="s">
        <v>36</v>
      </c>
    </row>
    <row r="149" spans="1:20" hidden="1" x14ac:dyDescent="0.2">
      <c r="A149" s="32" t="str">
        <f t="shared" si="48"/>
        <v/>
      </c>
      <c r="B149" s="92"/>
      <c r="C149" s="92"/>
      <c r="D149" s="92"/>
      <c r="E149" s="92"/>
      <c r="F149" s="92"/>
      <c r="G149" s="92"/>
      <c r="H149" s="92"/>
      <c r="I149" s="92"/>
      <c r="J149" s="19" t="str">
        <f t="shared" si="49"/>
        <v/>
      </c>
      <c r="K149" s="19" t="str">
        <f t="shared" si="50"/>
        <v/>
      </c>
      <c r="L149" s="19" t="str">
        <f t="shared" si="51"/>
        <v/>
      </c>
      <c r="M149" s="19" t="str">
        <f t="shared" si="52"/>
        <v/>
      </c>
      <c r="N149" s="19" t="str">
        <f t="shared" si="53"/>
        <v/>
      </c>
      <c r="O149" s="19" t="str">
        <f t="shared" si="54"/>
        <v/>
      </c>
      <c r="P149" s="19" t="str">
        <f t="shared" si="55"/>
        <v/>
      </c>
      <c r="Q149" s="29" t="str">
        <f t="shared" si="56"/>
        <v/>
      </c>
      <c r="R149" s="29" t="str">
        <f t="shared" si="57"/>
        <v/>
      </c>
      <c r="S149" s="29" t="str">
        <f t="shared" si="58"/>
        <v/>
      </c>
      <c r="T149" s="20" t="s">
        <v>36</v>
      </c>
    </row>
    <row r="150" spans="1:20" hidden="1" x14ac:dyDescent="0.2">
      <c r="A150" s="32" t="str">
        <f t="shared" si="48"/>
        <v/>
      </c>
      <c r="B150" s="92"/>
      <c r="C150" s="92"/>
      <c r="D150" s="92"/>
      <c r="E150" s="92"/>
      <c r="F150" s="92"/>
      <c r="G150" s="92"/>
      <c r="H150" s="92"/>
      <c r="I150" s="92"/>
      <c r="J150" s="19" t="str">
        <f t="shared" si="49"/>
        <v/>
      </c>
      <c r="K150" s="19" t="str">
        <f t="shared" si="50"/>
        <v/>
      </c>
      <c r="L150" s="19" t="str">
        <f t="shared" si="51"/>
        <v/>
      </c>
      <c r="M150" s="19" t="str">
        <f t="shared" si="52"/>
        <v/>
      </c>
      <c r="N150" s="19" t="str">
        <f t="shared" si="53"/>
        <v/>
      </c>
      <c r="O150" s="19" t="str">
        <f t="shared" si="54"/>
        <v/>
      </c>
      <c r="P150" s="19" t="str">
        <f t="shared" si="55"/>
        <v/>
      </c>
      <c r="Q150" s="29" t="str">
        <f t="shared" si="56"/>
        <v/>
      </c>
      <c r="R150" s="29" t="str">
        <f t="shared" si="57"/>
        <v/>
      </c>
      <c r="S150" s="29" t="str">
        <f t="shared" si="58"/>
        <v/>
      </c>
      <c r="T150" s="20" t="s">
        <v>36</v>
      </c>
    </row>
    <row r="151" spans="1:20" hidden="1" x14ac:dyDescent="0.2">
      <c r="A151" s="32" t="str">
        <f t="shared" si="48"/>
        <v/>
      </c>
      <c r="B151" s="92"/>
      <c r="C151" s="92"/>
      <c r="D151" s="92"/>
      <c r="E151" s="92"/>
      <c r="F151" s="92"/>
      <c r="G151" s="92"/>
      <c r="H151" s="92"/>
      <c r="I151" s="92"/>
      <c r="J151" s="19" t="str">
        <f t="shared" si="49"/>
        <v/>
      </c>
      <c r="K151" s="19" t="str">
        <f t="shared" si="50"/>
        <v/>
      </c>
      <c r="L151" s="19" t="str">
        <f t="shared" si="51"/>
        <v/>
      </c>
      <c r="M151" s="19" t="str">
        <f t="shared" si="52"/>
        <v/>
      </c>
      <c r="N151" s="19" t="str">
        <f t="shared" si="53"/>
        <v/>
      </c>
      <c r="O151" s="19" t="str">
        <f t="shared" si="54"/>
        <v/>
      </c>
      <c r="P151" s="19" t="str">
        <f t="shared" si="55"/>
        <v/>
      </c>
      <c r="Q151" s="29" t="str">
        <f t="shared" si="56"/>
        <v/>
      </c>
      <c r="R151" s="29" t="str">
        <f t="shared" si="57"/>
        <v/>
      </c>
      <c r="S151" s="29" t="str">
        <f t="shared" si="58"/>
        <v/>
      </c>
      <c r="T151" s="20" t="s">
        <v>36</v>
      </c>
    </row>
    <row r="152" spans="1:20" hidden="1" x14ac:dyDescent="0.2">
      <c r="A152" s="32" t="str">
        <f t="shared" si="48"/>
        <v/>
      </c>
      <c r="B152" s="92"/>
      <c r="C152" s="92"/>
      <c r="D152" s="92"/>
      <c r="E152" s="92"/>
      <c r="F152" s="92"/>
      <c r="G152" s="92"/>
      <c r="H152" s="92"/>
      <c r="I152" s="92"/>
      <c r="J152" s="19" t="str">
        <f t="shared" si="49"/>
        <v/>
      </c>
      <c r="K152" s="19" t="str">
        <f t="shared" si="50"/>
        <v/>
      </c>
      <c r="L152" s="19" t="str">
        <f t="shared" si="51"/>
        <v/>
      </c>
      <c r="M152" s="19" t="str">
        <f t="shared" si="52"/>
        <v/>
      </c>
      <c r="N152" s="19" t="str">
        <f t="shared" si="53"/>
        <v/>
      </c>
      <c r="O152" s="19" t="str">
        <f t="shared" si="54"/>
        <v/>
      </c>
      <c r="P152" s="19" t="str">
        <f t="shared" si="55"/>
        <v/>
      </c>
      <c r="Q152" s="29" t="str">
        <f t="shared" si="56"/>
        <v/>
      </c>
      <c r="R152" s="29" t="str">
        <f t="shared" si="57"/>
        <v/>
      </c>
      <c r="S152" s="29" t="str">
        <f t="shared" si="58"/>
        <v/>
      </c>
      <c r="T152" s="20" t="s">
        <v>36</v>
      </c>
    </row>
    <row r="153" spans="1:20" hidden="1" x14ac:dyDescent="0.2">
      <c r="A153" s="32" t="str">
        <f t="shared" si="48"/>
        <v/>
      </c>
      <c r="B153" s="92"/>
      <c r="C153" s="92"/>
      <c r="D153" s="92"/>
      <c r="E153" s="92"/>
      <c r="F153" s="92"/>
      <c r="G153" s="92"/>
      <c r="H153" s="92"/>
      <c r="I153" s="92"/>
      <c r="J153" s="19" t="str">
        <f t="shared" si="49"/>
        <v/>
      </c>
      <c r="K153" s="19" t="str">
        <f t="shared" si="50"/>
        <v/>
      </c>
      <c r="L153" s="19" t="str">
        <f t="shared" si="51"/>
        <v/>
      </c>
      <c r="M153" s="19" t="str">
        <f t="shared" si="52"/>
        <v/>
      </c>
      <c r="N153" s="19" t="str">
        <f t="shared" si="53"/>
        <v/>
      </c>
      <c r="O153" s="19" t="str">
        <f t="shared" si="54"/>
        <v/>
      </c>
      <c r="P153" s="19" t="str">
        <f t="shared" si="55"/>
        <v/>
      </c>
      <c r="Q153" s="29" t="str">
        <f t="shared" si="56"/>
        <v/>
      </c>
      <c r="R153" s="29" t="str">
        <f t="shared" si="57"/>
        <v/>
      </c>
      <c r="S153" s="29" t="str">
        <f t="shared" si="58"/>
        <v/>
      </c>
      <c r="T153" s="20" t="s">
        <v>36</v>
      </c>
    </row>
    <row r="154" spans="1:20" hidden="1" x14ac:dyDescent="0.2">
      <c r="A154" s="32" t="str">
        <f t="shared" si="48"/>
        <v/>
      </c>
      <c r="B154" s="92"/>
      <c r="C154" s="92"/>
      <c r="D154" s="92"/>
      <c r="E154" s="92"/>
      <c r="F154" s="92"/>
      <c r="G154" s="92"/>
      <c r="H154" s="92"/>
      <c r="I154" s="92"/>
      <c r="J154" s="19" t="str">
        <f t="shared" si="49"/>
        <v/>
      </c>
      <c r="K154" s="19" t="str">
        <f t="shared" si="50"/>
        <v/>
      </c>
      <c r="L154" s="19" t="str">
        <f t="shared" si="51"/>
        <v/>
      </c>
      <c r="M154" s="19" t="str">
        <f t="shared" si="52"/>
        <v/>
      </c>
      <c r="N154" s="19" t="str">
        <f t="shared" si="53"/>
        <v/>
      </c>
      <c r="O154" s="19" t="str">
        <f t="shared" si="54"/>
        <v/>
      </c>
      <c r="P154" s="19" t="str">
        <f t="shared" si="55"/>
        <v/>
      </c>
      <c r="Q154" s="29" t="str">
        <f t="shared" si="56"/>
        <v/>
      </c>
      <c r="R154" s="29" t="str">
        <f t="shared" si="57"/>
        <v/>
      </c>
      <c r="S154" s="29" t="str">
        <f t="shared" si="58"/>
        <v/>
      </c>
      <c r="T154" s="20" t="s">
        <v>36</v>
      </c>
    </row>
    <row r="155" spans="1:20" hidden="1" x14ac:dyDescent="0.2">
      <c r="A155" s="32" t="str">
        <f t="shared" si="48"/>
        <v/>
      </c>
      <c r="B155" s="92"/>
      <c r="C155" s="92"/>
      <c r="D155" s="92"/>
      <c r="E155" s="92"/>
      <c r="F155" s="92"/>
      <c r="G155" s="92"/>
      <c r="H155" s="92"/>
      <c r="I155" s="92"/>
      <c r="J155" s="19" t="str">
        <f t="shared" si="49"/>
        <v/>
      </c>
      <c r="K155" s="19" t="str">
        <f t="shared" si="50"/>
        <v/>
      </c>
      <c r="L155" s="19" t="str">
        <f t="shared" si="51"/>
        <v/>
      </c>
      <c r="M155" s="19" t="str">
        <f t="shared" si="52"/>
        <v/>
      </c>
      <c r="N155" s="19" t="str">
        <f t="shared" si="53"/>
        <v/>
      </c>
      <c r="O155" s="19" t="str">
        <f t="shared" si="54"/>
        <v/>
      </c>
      <c r="P155" s="19" t="str">
        <f t="shared" si="55"/>
        <v/>
      </c>
      <c r="Q155" s="29" t="str">
        <f t="shared" si="56"/>
        <v/>
      </c>
      <c r="R155" s="29" t="str">
        <f t="shared" si="57"/>
        <v/>
      </c>
      <c r="S155" s="29" t="str">
        <f t="shared" si="58"/>
        <v/>
      </c>
      <c r="T155" s="20" t="s">
        <v>36</v>
      </c>
    </row>
    <row r="156" spans="1:20" hidden="1" x14ac:dyDescent="0.2">
      <c r="A156" s="32" t="str">
        <f t="shared" si="48"/>
        <v/>
      </c>
      <c r="B156" s="92"/>
      <c r="C156" s="92"/>
      <c r="D156" s="92"/>
      <c r="E156" s="92"/>
      <c r="F156" s="92"/>
      <c r="G156" s="92"/>
      <c r="H156" s="92"/>
      <c r="I156" s="92"/>
      <c r="J156" s="19" t="str">
        <f t="shared" si="49"/>
        <v/>
      </c>
      <c r="K156" s="19" t="str">
        <f t="shared" si="50"/>
        <v/>
      </c>
      <c r="L156" s="19" t="str">
        <f t="shared" si="51"/>
        <v/>
      </c>
      <c r="M156" s="19" t="str">
        <f t="shared" si="52"/>
        <v/>
      </c>
      <c r="N156" s="19" t="str">
        <f t="shared" si="53"/>
        <v/>
      </c>
      <c r="O156" s="19" t="str">
        <f t="shared" si="54"/>
        <v/>
      </c>
      <c r="P156" s="19" t="str">
        <f t="shared" si="55"/>
        <v/>
      </c>
      <c r="Q156" s="29" t="str">
        <f t="shared" si="56"/>
        <v/>
      </c>
      <c r="R156" s="29" t="str">
        <f t="shared" si="57"/>
        <v/>
      </c>
      <c r="S156" s="29" t="str">
        <f t="shared" si="58"/>
        <v/>
      </c>
      <c r="T156" s="20" t="s">
        <v>36</v>
      </c>
    </row>
    <row r="157" spans="1:20" hidden="1" x14ac:dyDescent="0.2">
      <c r="A157" s="32" t="str">
        <f t="shared" si="48"/>
        <v/>
      </c>
      <c r="B157" s="92"/>
      <c r="C157" s="92"/>
      <c r="D157" s="92"/>
      <c r="E157" s="92"/>
      <c r="F157" s="92"/>
      <c r="G157" s="92"/>
      <c r="H157" s="92"/>
      <c r="I157" s="92"/>
      <c r="J157" s="19" t="str">
        <f t="shared" si="49"/>
        <v/>
      </c>
      <c r="K157" s="19" t="str">
        <f t="shared" si="50"/>
        <v/>
      </c>
      <c r="L157" s="19" t="str">
        <f t="shared" si="51"/>
        <v/>
      </c>
      <c r="M157" s="19" t="str">
        <f t="shared" si="52"/>
        <v/>
      </c>
      <c r="N157" s="19" t="str">
        <f t="shared" si="53"/>
        <v/>
      </c>
      <c r="O157" s="19" t="str">
        <f t="shared" si="54"/>
        <v/>
      </c>
      <c r="P157" s="19" t="str">
        <f t="shared" si="55"/>
        <v/>
      </c>
      <c r="Q157" s="29" t="str">
        <f t="shared" si="56"/>
        <v/>
      </c>
      <c r="R157" s="29" t="str">
        <f t="shared" si="57"/>
        <v/>
      </c>
      <c r="S157" s="29" t="str">
        <f t="shared" si="58"/>
        <v/>
      </c>
      <c r="T157" s="20" t="s">
        <v>36</v>
      </c>
    </row>
    <row r="158" spans="1:20" hidden="1" x14ac:dyDescent="0.2">
      <c r="A158" s="21" t="s">
        <v>24</v>
      </c>
      <c r="B158" s="214"/>
      <c r="C158" s="215"/>
      <c r="D158" s="215"/>
      <c r="E158" s="215"/>
      <c r="F158" s="215"/>
      <c r="G158" s="215"/>
      <c r="H158" s="215"/>
      <c r="I158" s="216"/>
      <c r="J158" s="23">
        <f>IF(ISNA(SUM(J142:J157)),"",SUM(J142:J157))</f>
        <v>0</v>
      </c>
      <c r="K158" s="23">
        <f t="shared" ref="K158:P158" si="59">SUM(K142:K157)</f>
        <v>0</v>
      </c>
      <c r="L158" s="23">
        <f t="shared" si="59"/>
        <v>0</v>
      </c>
      <c r="M158" s="23">
        <f t="shared" si="59"/>
        <v>0</v>
      </c>
      <c r="N158" s="23">
        <f t="shared" si="59"/>
        <v>0</v>
      </c>
      <c r="O158" s="23">
        <f t="shared" si="59"/>
        <v>0</v>
      </c>
      <c r="P158" s="23">
        <f t="shared" si="59"/>
        <v>0</v>
      </c>
      <c r="Q158" s="21">
        <f>COUNTIF(Q142:Q157,"E")</f>
        <v>0</v>
      </c>
      <c r="R158" s="21">
        <f>COUNTIF(R142:R157,"C")</f>
        <v>0</v>
      </c>
      <c r="S158" s="21">
        <f>COUNTIF(S142:S157,"VP")</f>
        <v>0</v>
      </c>
      <c r="T158" s="20"/>
    </row>
    <row r="159" spans="1:20" ht="17.25" hidden="1" customHeight="1" x14ac:dyDescent="0.2">
      <c r="A159" s="93" t="s">
        <v>68</v>
      </c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5"/>
    </row>
    <row r="160" spans="1:20" hidden="1" x14ac:dyDescent="0.2">
      <c r="A160" s="32" t="str">
        <f>IF(ISNA(INDEX($A$35:$T$131,MATCH($B160,$B$35:$B$131,0),1)),"",INDEX($A$35:$T$131,MATCH($B160,$B$35:$B$131,0),1))</f>
        <v/>
      </c>
      <c r="B160" s="92"/>
      <c r="C160" s="92"/>
      <c r="D160" s="92"/>
      <c r="E160" s="92"/>
      <c r="F160" s="92"/>
      <c r="G160" s="92"/>
      <c r="H160" s="92"/>
      <c r="I160" s="92"/>
      <c r="J160" s="19" t="str">
        <f>IF(ISNA(INDEX($A$35:$T$131,MATCH($B160,$B$35:$B$131,0),10)),"",INDEX($A$35:$T$131,MATCH($B160,$B$35:$B$131,0),10))</f>
        <v/>
      </c>
      <c r="K160" s="19" t="str">
        <f>IF(ISNA(INDEX($A$35:$T$131,MATCH($B160,$B$35:$B$131,0),11)),"",INDEX($A$35:$T$131,MATCH($B160,$B$35:$B$131,0),11))</f>
        <v/>
      </c>
      <c r="L160" s="19" t="str">
        <f>IF(ISNA(INDEX($A$35:$T$131,MATCH($B160,$B$35:$B$131,0),12)),"",INDEX($A$35:$T$131,MATCH($B160,$B$35:$B$131,0),12))</f>
        <v/>
      </c>
      <c r="M160" s="19" t="str">
        <f>IF(ISNA(INDEX($A$35:$T$131,MATCH($B160,$B$35:$B$131,0),13)),"",INDEX($A$35:$T$131,MATCH($B160,$B$35:$B$131,0),13))</f>
        <v/>
      </c>
      <c r="N160" s="19" t="str">
        <f>IF(ISNA(INDEX($A$35:$T$131,MATCH($B160,$B$35:$B$131,0),14)),"",INDEX($A$35:$T$131,MATCH($B160,$B$35:$B$131,0),14))</f>
        <v/>
      </c>
      <c r="O160" s="19" t="str">
        <f>IF(ISNA(INDEX($A$35:$T$131,MATCH($B160,$B$35:$B$131,0),15)),"",INDEX($A$35:$T$131,MATCH($B160,$B$35:$B$131,0),15))</f>
        <v/>
      </c>
      <c r="P160" s="19" t="str">
        <f>IF(ISNA(INDEX($A$35:$T$131,MATCH($B160,$B$35:$B$131,0),16)),"",INDEX($A$35:$T$131,MATCH($B160,$B$35:$B$131,0),16))</f>
        <v/>
      </c>
      <c r="Q160" s="29" t="str">
        <f>IF(ISNA(INDEX($A$35:$T$131,MATCH($B160,$B$35:$B$131,0),17)),"",INDEX($A$35:$T$131,MATCH($B160,$B$35:$B$131,0),17))</f>
        <v/>
      </c>
      <c r="R160" s="29" t="str">
        <f>IF(ISNA(INDEX($A$35:$T$131,MATCH($B160,$B$35:$B$131,0),18)),"",INDEX($A$35:$T$131,MATCH($B160,$B$35:$B$131,0),18))</f>
        <v/>
      </c>
      <c r="S160" s="29" t="str">
        <f>IF(ISNA(INDEX($A$35:$T$131,MATCH($B160,$B$35:$B$131,0),19)),"",INDEX($A$35:$T$131,MATCH($B160,$B$35:$B$131,0),19))</f>
        <v/>
      </c>
      <c r="T160" s="20" t="s">
        <v>36</v>
      </c>
    </row>
    <row r="161" spans="1:20" hidden="1" x14ac:dyDescent="0.2">
      <c r="A161" s="32" t="str">
        <f>IF(ISNA(INDEX($A$35:$T$131,MATCH($B161,$B$35:$B$131,0),1)),"",INDEX($A$35:$T$131,MATCH($B161,$B$35:$B$131,0),1))</f>
        <v/>
      </c>
      <c r="B161" s="92"/>
      <c r="C161" s="92"/>
      <c r="D161" s="92"/>
      <c r="E161" s="92"/>
      <c r="F161" s="92"/>
      <c r="G161" s="92"/>
      <c r="H161" s="92"/>
      <c r="I161" s="92"/>
      <c r="J161" s="19" t="str">
        <f>IF(ISNA(INDEX($A$35:$T$131,MATCH($B161,$B$35:$B$131,0),10)),"",INDEX($A$35:$T$131,MATCH($B161,$B$35:$B$131,0),10))</f>
        <v/>
      </c>
      <c r="K161" s="19" t="str">
        <f>IF(ISNA(INDEX($A$35:$T$131,MATCH($B161,$B$35:$B$131,0),11)),"",INDEX($A$35:$T$131,MATCH($B161,$B$35:$B$131,0),11))</f>
        <v/>
      </c>
      <c r="L161" s="19" t="str">
        <f>IF(ISNA(INDEX($A$35:$T$131,MATCH($B161,$B$35:$B$131,0),12)),"",INDEX($A$35:$T$131,MATCH($B161,$B$35:$B$131,0),12))</f>
        <v/>
      </c>
      <c r="M161" s="19" t="str">
        <f>IF(ISNA(INDEX($A$35:$T$131,MATCH($B161,$B$35:$B$131,0),13)),"",INDEX($A$35:$T$131,MATCH($B161,$B$35:$B$131,0),13))</f>
        <v/>
      </c>
      <c r="N161" s="19" t="str">
        <f>IF(ISNA(INDEX($A$35:$T$131,MATCH($B161,$B$35:$B$131,0),14)),"",INDEX($A$35:$T$131,MATCH($B161,$B$35:$B$131,0),14))</f>
        <v/>
      </c>
      <c r="O161" s="19" t="str">
        <f>IF(ISNA(INDEX($A$35:$T$131,MATCH($B161,$B$35:$B$131,0),15)),"",INDEX($A$35:$T$131,MATCH($B161,$B$35:$B$131,0),15))</f>
        <v/>
      </c>
      <c r="P161" s="19" t="str">
        <f>IF(ISNA(INDEX($A$35:$T$131,MATCH($B161,$B$35:$B$131,0),16)),"",INDEX($A$35:$T$131,MATCH($B161,$B$35:$B$131,0),16))</f>
        <v/>
      </c>
      <c r="Q161" s="29" t="str">
        <f>IF(ISNA(INDEX($A$35:$T$131,MATCH($B161,$B$35:$B$131,0),17)),"",INDEX($A$35:$T$131,MATCH($B161,$B$35:$B$131,0),17))</f>
        <v/>
      </c>
      <c r="R161" s="29" t="str">
        <f>IF(ISNA(INDEX($A$35:$T$131,MATCH($B161,$B$35:$B$131,0),18)),"",INDEX($A$35:$T$131,MATCH($B161,$B$35:$B$131,0),18))</f>
        <v/>
      </c>
      <c r="S161" s="29" t="str">
        <f>IF(ISNA(INDEX($A$35:$T$131,MATCH($B161,$B$35:$B$131,0),19)),"",INDEX($A$35:$T$131,MATCH($B161,$B$35:$B$131,0),19))</f>
        <v/>
      </c>
      <c r="T161" s="20" t="s">
        <v>36</v>
      </c>
    </row>
    <row r="162" spans="1:20" hidden="1" x14ac:dyDescent="0.2">
      <c r="A162" s="32" t="str">
        <f>IF(ISNA(INDEX($A$35:$T$131,MATCH($B162,$B$35:$B$131,0),1)),"",INDEX($A$35:$T$131,MATCH($B162,$B$35:$B$131,0),1))</f>
        <v/>
      </c>
      <c r="B162" s="92"/>
      <c r="C162" s="92"/>
      <c r="D162" s="92"/>
      <c r="E162" s="92"/>
      <c r="F162" s="92"/>
      <c r="G162" s="92"/>
      <c r="H162" s="92"/>
      <c r="I162" s="92"/>
      <c r="J162" s="19" t="str">
        <f>IF(ISNA(INDEX($A$35:$T$131,MATCH($B162,$B$35:$B$131,0),10)),"",INDEX($A$35:$T$131,MATCH($B162,$B$35:$B$131,0),10))</f>
        <v/>
      </c>
      <c r="K162" s="19" t="str">
        <f>IF(ISNA(INDEX($A$35:$T$131,MATCH($B162,$B$35:$B$131,0),11)),"",INDEX($A$35:$T$131,MATCH($B162,$B$35:$B$131,0),11))</f>
        <v/>
      </c>
      <c r="L162" s="19" t="str">
        <f>IF(ISNA(INDEX($A$35:$T$131,MATCH($B162,$B$35:$B$131,0),12)),"",INDEX($A$35:$T$131,MATCH($B162,$B$35:$B$131,0),12))</f>
        <v/>
      </c>
      <c r="M162" s="19" t="str">
        <f>IF(ISNA(INDEX($A$35:$T$131,MATCH($B162,$B$35:$B$131,0),13)),"",INDEX($A$35:$T$131,MATCH($B162,$B$35:$B$131,0),13))</f>
        <v/>
      </c>
      <c r="N162" s="19" t="str">
        <f>IF(ISNA(INDEX($A$35:$T$131,MATCH($B162,$B$35:$B$131,0),14)),"",INDEX($A$35:$T$131,MATCH($B162,$B$35:$B$131,0),14))</f>
        <v/>
      </c>
      <c r="O162" s="19" t="str">
        <f>IF(ISNA(INDEX($A$35:$T$131,MATCH($B162,$B$35:$B$131,0),15)),"",INDEX($A$35:$T$131,MATCH($B162,$B$35:$B$131,0),15))</f>
        <v/>
      </c>
      <c r="P162" s="19" t="str">
        <f>IF(ISNA(INDEX($A$35:$T$131,MATCH($B162,$B$35:$B$131,0),16)),"",INDEX($A$35:$T$131,MATCH($B162,$B$35:$B$131,0),16))</f>
        <v/>
      </c>
      <c r="Q162" s="29" t="str">
        <f>IF(ISNA(INDEX($A$35:$T$131,MATCH($B162,$B$35:$B$131,0),17)),"",INDEX($A$35:$T$131,MATCH($B162,$B$35:$B$131,0),17))</f>
        <v/>
      </c>
      <c r="R162" s="29" t="str">
        <f>IF(ISNA(INDEX($A$35:$T$131,MATCH($B162,$B$35:$B$131,0),18)),"",INDEX($A$35:$T$131,MATCH($B162,$B$35:$B$131,0),18))</f>
        <v/>
      </c>
      <c r="S162" s="29" t="str">
        <f>IF(ISNA(INDEX($A$35:$T$131,MATCH($B162,$B$35:$B$131,0),19)),"",INDEX($A$35:$T$131,MATCH($B162,$B$35:$B$131,0),19))</f>
        <v/>
      </c>
      <c r="T162" s="20" t="s">
        <v>36</v>
      </c>
    </row>
    <row r="163" spans="1:20" hidden="1" x14ac:dyDescent="0.2">
      <c r="A163" s="32" t="str">
        <f>IF(ISNA(INDEX($A$35:$T$131,MATCH($B163,$B$35:$B$131,0),1)),"",INDEX($A$35:$T$131,MATCH($B163,$B$35:$B$131,0),1))</f>
        <v/>
      </c>
      <c r="B163" s="92"/>
      <c r="C163" s="92"/>
      <c r="D163" s="92"/>
      <c r="E163" s="92"/>
      <c r="F163" s="92"/>
      <c r="G163" s="92"/>
      <c r="H163" s="92"/>
      <c r="I163" s="92"/>
      <c r="J163" s="19" t="str">
        <f>IF(ISNA(INDEX($A$35:$T$131,MATCH($B163,$B$35:$B$131,0),10)),"",INDEX($A$35:$T$131,MATCH($B163,$B$35:$B$131,0),10))</f>
        <v/>
      </c>
      <c r="K163" s="19" t="str">
        <f>IF(ISNA(INDEX($A$35:$T$131,MATCH($B163,$B$35:$B$131,0),11)),"",INDEX($A$35:$T$131,MATCH($B163,$B$35:$B$131,0),11))</f>
        <v/>
      </c>
      <c r="L163" s="19" t="str">
        <f>IF(ISNA(INDEX($A$35:$T$131,MATCH($B163,$B$35:$B$131,0),12)),"",INDEX($A$35:$T$131,MATCH($B163,$B$35:$B$131,0),12))</f>
        <v/>
      </c>
      <c r="M163" s="19" t="str">
        <f>IF(ISNA(INDEX($A$35:$T$131,MATCH($B163,$B$35:$B$131,0),13)),"",INDEX($A$35:$T$131,MATCH($B163,$B$35:$B$131,0),13))</f>
        <v/>
      </c>
      <c r="N163" s="19" t="str">
        <f>IF(ISNA(INDEX($A$35:$T$131,MATCH($B163,$B$35:$B$131,0),14)),"",INDEX($A$35:$T$131,MATCH($B163,$B$35:$B$131,0),14))</f>
        <v/>
      </c>
      <c r="O163" s="19" t="str">
        <f>IF(ISNA(INDEX($A$35:$T$131,MATCH($B163,$B$35:$B$131,0),15)),"",INDEX($A$35:$T$131,MATCH($B163,$B$35:$B$131,0),15))</f>
        <v/>
      </c>
      <c r="P163" s="19" t="str">
        <f>IF(ISNA(INDEX($A$35:$T$131,MATCH($B163,$B$35:$B$131,0),16)),"",INDEX($A$35:$T$131,MATCH($B163,$B$35:$B$131,0),16))</f>
        <v/>
      </c>
      <c r="Q163" s="29" t="str">
        <f>IF(ISNA(INDEX($A$35:$T$131,MATCH($B163,$B$35:$B$131,0),17)),"",INDEX($A$35:$T$131,MATCH($B163,$B$35:$B$131,0),17))</f>
        <v/>
      </c>
      <c r="R163" s="29" t="str">
        <f>IF(ISNA(INDEX($A$35:$T$131,MATCH($B163,$B$35:$B$131,0),18)),"",INDEX($A$35:$T$131,MATCH($B163,$B$35:$B$131,0),18))</f>
        <v/>
      </c>
      <c r="S163" s="29" t="str">
        <f>IF(ISNA(INDEX($A$35:$T$131,MATCH($B163,$B$35:$B$131,0),19)),"",INDEX($A$35:$T$131,MATCH($B163,$B$35:$B$131,0),19))</f>
        <v/>
      </c>
      <c r="T163" s="20" t="s">
        <v>36</v>
      </c>
    </row>
    <row r="164" spans="1:20" hidden="1" x14ac:dyDescent="0.2">
      <c r="A164" s="21" t="s">
        <v>24</v>
      </c>
      <c r="B164" s="97"/>
      <c r="C164" s="97"/>
      <c r="D164" s="97"/>
      <c r="E164" s="97"/>
      <c r="F164" s="97"/>
      <c r="G164" s="97"/>
      <c r="H164" s="97"/>
      <c r="I164" s="97"/>
      <c r="J164" s="23">
        <f t="shared" ref="J164:P164" si="60">SUM(J160:J163)</f>
        <v>0</v>
      </c>
      <c r="K164" s="23">
        <f t="shared" si="60"/>
        <v>0</v>
      </c>
      <c r="L164" s="23">
        <f t="shared" si="60"/>
        <v>0</v>
      </c>
      <c r="M164" s="23">
        <f t="shared" si="60"/>
        <v>0</v>
      </c>
      <c r="N164" s="23">
        <f t="shared" si="60"/>
        <v>0</v>
      </c>
      <c r="O164" s="23">
        <f t="shared" si="60"/>
        <v>0</v>
      </c>
      <c r="P164" s="23">
        <f t="shared" si="60"/>
        <v>0</v>
      </c>
      <c r="Q164" s="21">
        <f>COUNTIF(Q160:Q163,"E")</f>
        <v>0</v>
      </c>
      <c r="R164" s="21">
        <f>COUNTIF(R160:R163,"C")</f>
        <v>0</v>
      </c>
      <c r="S164" s="21">
        <f>COUNTIF(S160:S163,"VP")</f>
        <v>0</v>
      </c>
      <c r="T164" s="22"/>
    </row>
    <row r="165" spans="1:20" ht="27" hidden="1" customHeight="1" x14ac:dyDescent="0.2">
      <c r="A165" s="202" t="s">
        <v>77</v>
      </c>
      <c r="B165" s="203"/>
      <c r="C165" s="203"/>
      <c r="D165" s="203"/>
      <c r="E165" s="203"/>
      <c r="F165" s="203"/>
      <c r="G165" s="203"/>
      <c r="H165" s="203"/>
      <c r="I165" s="204"/>
      <c r="J165" s="23">
        <f t="shared" ref="J165:S165" si="61">SUM(J158,J164)</f>
        <v>0</v>
      </c>
      <c r="K165" s="23">
        <f t="shared" si="61"/>
        <v>0</v>
      </c>
      <c r="L165" s="23">
        <f t="shared" si="61"/>
        <v>0</v>
      </c>
      <c r="M165" s="23">
        <f t="shared" si="61"/>
        <v>0</v>
      </c>
      <c r="N165" s="23">
        <f t="shared" si="61"/>
        <v>0</v>
      </c>
      <c r="O165" s="23">
        <f t="shared" si="61"/>
        <v>0</v>
      </c>
      <c r="P165" s="23">
        <f t="shared" si="61"/>
        <v>0</v>
      </c>
      <c r="Q165" s="23">
        <f t="shared" si="61"/>
        <v>0</v>
      </c>
      <c r="R165" s="23">
        <f t="shared" si="61"/>
        <v>0</v>
      </c>
      <c r="S165" s="23">
        <f t="shared" si="61"/>
        <v>0</v>
      </c>
      <c r="T165" s="28"/>
    </row>
    <row r="166" spans="1:20" hidden="1" x14ac:dyDescent="0.2">
      <c r="A166" s="205" t="s">
        <v>47</v>
      </c>
      <c r="B166" s="206"/>
      <c r="C166" s="206"/>
      <c r="D166" s="206"/>
      <c r="E166" s="206"/>
      <c r="F166" s="206"/>
      <c r="G166" s="206"/>
      <c r="H166" s="206"/>
      <c r="I166" s="206"/>
      <c r="J166" s="207"/>
      <c r="K166" s="23">
        <f t="shared" ref="K166:P166" si="62">K158*14+K164*12</f>
        <v>0</v>
      </c>
      <c r="L166" s="23">
        <f t="shared" si="62"/>
        <v>0</v>
      </c>
      <c r="M166" s="23">
        <f t="shared" si="62"/>
        <v>0</v>
      </c>
      <c r="N166" s="23">
        <f t="shared" si="62"/>
        <v>0</v>
      </c>
      <c r="O166" s="23">
        <f t="shared" si="62"/>
        <v>0</v>
      </c>
      <c r="P166" s="23">
        <f t="shared" si="62"/>
        <v>0</v>
      </c>
      <c r="Q166" s="196"/>
      <c r="R166" s="197"/>
      <c r="S166" s="197"/>
      <c r="T166" s="198"/>
    </row>
    <row r="167" spans="1:20" hidden="1" x14ac:dyDescent="0.2">
      <c r="A167" s="208"/>
      <c r="B167" s="209"/>
      <c r="C167" s="209"/>
      <c r="D167" s="209"/>
      <c r="E167" s="209"/>
      <c r="F167" s="209"/>
      <c r="G167" s="209"/>
      <c r="H167" s="209"/>
      <c r="I167" s="209"/>
      <c r="J167" s="210"/>
      <c r="K167" s="190">
        <f>SUM(K166:M166)</f>
        <v>0</v>
      </c>
      <c r="L167" s="191"/>
      <c r="M167" s="192"/>
      <c r="N167" s="193">
        <f>SUM(N166:O166)</f>
        <v>0</v>
      </c>
      <c r="O167" s="194"/>
      <c r="P167" s="195"/>
      <c r="Q167" s="199"/>
      <c r="R167" s="200"/>
      <c r="S167" s="200"/>
      <c r="T167" s="201"/>
    </row>
    <row r="168" spans="1:20" hidden="1" x14ac:dyDescent="0.2"/>
    <row r="169" spans="1:20" hidden="1" x14ac:dyDescent="0.2">
      <c r="B169" s="2"/>
      <c r="C169" s="2"/>
      <c r="D169" s="2"/>
      <c r="E169" s="2"/>
      <c r="F169" s="2"/>
      <c r="G169" s="2"/>
      <c r="M169" s="7"/>
      <c r="N169" s="7"/>
      <c r="O169" s="7"/>
      <c r="P169" s="7"/>
      <c r="Q169" s="7"/>
      <c r="R169" s="7"/>
      <c r="S169" s="7"/>
    </row>
    <row r="170" spans="1:20" hidden="1" x14ac:dyDescent="0.2">
      <c r="B170" s="7"/>
      <c r="C170" s="7"/>
      <c r="D170" s="7"/>
      <c r="E170" s="7"/>
      <c r="F170" s="7"/>
      <c r="G170" s="7"/>
      <c r="H170" s="16"/>
      <c r="I170" s="16"/>
      <c r="J170" s="16"/>
      <c r="M170" s="7"/>
      <c r="N170" s="7"/>
      <c r="O170" s="7"/>
      <c r="P170" s="7"/>
      <c r="Q170" s="7"/>
      <c r="R170" s="7"/>
      <c r="S170" s="7"/>
    </row>
    <row r="171" spans="1:20" hidden="1" x14ac:dyDescent="0.2"/>
    <row r="172" spans="1:20" ht="28.5" hidden="1" customHeight="1" x14ac:dyDescent="0.2">
      <c r="A172" s="178" t="s">
        <v>106</v>
      </c>
      <c r="B172" s="213"/>
      <c r="C172" s="213"/>
      <c r="D172" s="213"/>
      <c r="E172" s="213"/>
      <c r="F172" s="213"/>
      <c r="G172" s="213"/>
      <c r="H172" s="213"/>
      <c r="I172" s="213"/>
      <c r="J172" s="213"/>
      <c r="K172" s="213"/>
      <c r="L172" s="213"/>
      <c r="M172" s="213"/>
      <c r="N172" s="213"/>
      <c r="O172" s="213"/>
      <c r="P172" s="213"/>
      <c r="Q172" s="213"/>
      <c r="R172" s="213"/>
      <c r="S172" s="213"/>
      <c r="T172" s="213"/>
    </row>
    <row r="173" spans="1:20" ht="27.75" hidden="1" customHeight="1" x14ac:dyDescent="0.2">
      <c r="A173" s="97" t="s">
        <v>26</v>
      </c>
      <c r="B173" s="97" t="s">
        <v>25</v>
      </c>
      <c r="C173" s="97"/>
      <c r="D173" s="97"/>
      <c r="E173" s="97"/>
      <c r="F173" s="97"/>
      <c r="G173" s="97"/>
      <c r="H173" s="97"/>
      <c r="I173" s="97"/>
      <c r="J173" s="96" t="s">
        <v>39</v>
      </c>
      <c r="K173" s="96" t="s">
        <v>23</v>
      </c>
      <c r="L173" s="96"/>
      <c r="M173" s="96"/>
      <c r="N173" s="96" t="s">
        <v>40</v>
      </c>
      <c r="O173" s="96"/>
      <c r="P173" s="96"/>
      <c r="Q173" s="96" t="s">
        <v>22</v>
      </c>
      <c r="R173" s="96"/>
      <c r="S173" s="96"/>
      <c r="T173" s="96" t="s">
        <v>21</v>
      </c>
    </row>
    <row r="174" spans="1:20" ht="16.5" hidden="1" customHeight="1" x14ac:dyDescent="0.2">
      <c r="A174" s="97"/>
      <c r="B174" s="97"/>
      <c r="C174" s="97"/>
      <c r="D174" s="97"/>
      <c r="E174" s="97"/>
      <c r="F174" s="97"/>
      <c r="G174" s="97"/>
      <c r="H174" s="97"/>
      <c r="I174" s="97"/>
      <c r="J174" s="96"/>
      <c r="K174" s="30" t="s">
        <v>27</v>
      </c>
      <c r="L174" s="30" t="s">
        <v>28</v>
      </c>
      <c r="M174" s="30" t="s">
        <v>29</v>
      </c>
      <c r="N174" s="30" t="s">
        <v>33</v>
      </c>
      <c r="O174" s="30" t="s">
        <v>7</v>
      </c>
      <c r="P174" s="30" t="s">
        <v>30</v>
      </c>
      <c r="Q174" s="30" t="s">
        <v>31</v>
      </c>
      <c r="R174" s="30" t="s">
        <v>27</v>
      </c>
      <c r="S174" s="30" t="s">
        <v>32</v>
      </c>
      <c r="T174" s="96"/>
    </row>
    <row r="175" spans="1:20" ht="17.25" hidden="1" customHeight="1" x14ac:dyDescent="0.2">
      <c r="A175" s="93" t="s">
        <v>67</v>
      </c>
      <c r="B175" s="94"/>
      <c r="C175" s="94"/>
      <c r="D175" s="94"/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5"/>
    </row>
    <row r="176" spans="1:20" hidden="1" x14ac:dyDescent="0.2">
      <c r="A176" s="32" t="str">
        <f t="shared" ref="A176:A190" si="63">IF(ISNA(INDEX($A$35:$T$131,MATCH($B176,$B$35:$B$131,0),1)),"",INDEX($A$35:$T$131,MATCH($B176,$B$35:$B$131,0),1))</f>
        <v/>
      </c>
      <c r="B176" s="92"/>
      <c r="C176" s="92"/>
      <c r="D176" s="92"/>
      <c r="E176" s="92"/>
      <c r="F176" s="92"/>
      <c r="G176" s="92"/>
      <c r="H176" s="92"/>
      <c r="I176" s="92"/>
      <c r="J176" s="19" t="str">
        <f t="shared" ref="J176:J190" si="64">IF(ISNA(INDEX($A$35:$T$131,MATCH($B176,$B$35:$B$131,0),10)),"",INDEX($A$35:$T$131,MATCH($B176,$B$35:$B$131,0),10))</f>
        <v/>
      </c>
      <c r="K176" s="19" t="str">
        <f t="shared" ref="K176:K190" si="65">IF(ISNA(INDEX($A$35:$T$131,MATCH($B176,$B$35:$B$131,0),11)),"",INDEX($A$35:$T$131,MATCH($B176,$B$35:$B$131,0),11))</f>
        <v/>
      </c>
      <c r="L176" s="19" t="str">
        <f t="shared" ref="L176:L190" si="66">IF(ISNA(INDEX($A$35:$T$131,MATCH($B176,$B$35:$B$131,0),12)),"",INDEX($A$35:$T$131,MATCH($B176,$B$35:$B$131,0),12))</f>
        <v/>
      </c>
      <c r="M176" s="19" t="str">
        <f t="shared" ref="M176:M190" si="67">IF(ISNA(INDEX($A$35:$T$131,MATCH($B176,$B$35:$B$131,0),13)),"",INDEX($A$35:$T$131,MATCH($B176,$B$35:$B$131,0),13))</f>
        <v/>
      </c>
      <c r="N176" s="19" t="str">
        <f t="shared" ref="N176:N190" si="68">IF(ISNA(INDEX($A$35:$T$131,MATCH($B176,$B$35:$B$131,0),14)),"",INDEX($A$35:$T$131,MATCH($B176,$B$35:$B$131,0),14))</f>
        <v/>
      </c>
      <c r="O176" s="19" t="str">
        <f t="shared" ref="O176:O190" si="69">IF(ISNA(INDEX($A$35:$T$131,MATCH($B176,$B$35:$B$131,0),15)),"",INDEX($A$35:$T$131,MATCH($B176,$B$35:$B$131,0),15))</f>
        <v/>
      </c>
      <c r="P176" s="19" t="str">
        <f t="shared" ref="P176:P190" si="70">IF(ISNA(INDEX($A$35:$T$131,MATCH($B176,$B$35:$B$131,0),16)),"",INDEX($A$35:$T$131,MATCH($B176,$B$35:$B$131,0),16))</f>
        <v/>
      </c>
      <c r="Q176" s="29" t="str">
        <f t="shared" ref="Q176:Q190" si="71">IF(ISNA(INDEX($A$35:$T$131,MATCH($B176,$B$35:$B$131,0),17)),"",INDEX($A$35:$T$131,MATCH($B176,$B$35:$B$131,0),17))</f>
        <v/>
      </c>
      <c r="R176" s="29" t="str">
        <f t="shared" ref="R176:R190" si="72">IF(ISNA(INDEX($A$35:$T$131,MATCH($B176,$B$35:$B$131,0),18)),"",INDEX($A$35:$T$131,MATCH($B176,$B$35:$B$131,0),18))</f>
        <v/>
      </c>
      <c r="S176" s="29" t="str">
        <f t="shared" ref="S176:S190" si="73">IF(ISNA(INDEX($A$35:$T$131,MATCH($B176,$B$35:$B$131,0),19)),"",INDEX($A$35:$T$131,MATCH($B176,$B$35:$B$131,0),19))</f>
        <v/>
      </c>
      <c r="T176" s="20" t="s">
        <v>37</v>
      </c>
    </row>
    <row r="177" spans="1:20" hidden="1" x14ac:dyDescent="0.2">
      <c r="A177" s="32" t="str">
        <f t="shared" si="63"/>
        <v/>
      </c>
      <c r="B177" s="92"/>
      <c r="C177" s="92"/>
      <c r="D177" s="92"/>
      <c r="E177" s="92"/>
      <c r="F177" s="92"/>
      <c r="G177" s="92"/>
      <c r="H177" s="92"/>
      <c r="I177" s="92"/>
      <c r="J177" s="19" t="str">
        <f t="shared" si="64"/>
        <v/>
      </c>
      <c r="K177" s="19" t="str">
        <f t="shared" si="65"/>
        <v/>
      </c>
      <c r="L177" s="19" t="str">
        <f t="shared" si="66"/>
        <v/>
      </c>
      <c r="M177" s="19" t="str">
        <f t="shared" si="67"/>
        <v/>
      </c>
      <c r="N177" s="19" t="str">
        <f t="shared" si="68"/>
        <v/>
      </c>
      <c r="O177" s="19" t="str">
        <f t="shared" si="69"/>
        <v/>
      </c>
      <c r="P177" s="19" t="str">
        <f t="shared" si="70"/>
        <v/>
      </c>
      <c r="Q177" s="29" t="str">
        <f t="shared" si="71"/>
        <v/>
      </c>
      <c r="R177" s="29" t="str">
        <f t="shared" si="72"/>
        <v/>
      </c>
      <c r="S177" s="29" t="str">
        <f t="shared" si="73"/>
        <v/>
      </c>
      <c r="T177" s="20" t="s">
        <v>37</v>
      </c>
    </row>
    <row r="178" spans="1:20" hidden="1" x14ac:dyDescent="0.2">
      <c r="A178" s="32" t="str">
        <f t="shared" si="63"/>
        <v/>
      </c>
      <c r="B178" s="92"/>
      <c r="C178" s="92"/>
      <c r="D178" s="92"/>
      <c r="E178" s="92"/>
      <c r="F178" s="92"/>
      <c r="G178" s="92"/>
      <c r="H178" s="92"/>
      <c r="I178" s="92"/>
      <c r="J178" s="19" t="str">
        <f t="shared" si="64"/>
        <v/>
      </c>
      <c r="K178" s="19" t="str">
        <f t="shared" si="65"/>
        <v/>
      </c>
      <c r="L178" s="19" t="str">
        <f t="shared" si="66"/>
        <v/>
      </c>
      <c r="M178" s="19" t="str">
        <f t="shared" si="67"/>
        <v/>
      </c>
      <c r="N178" s="19" t="str">
        <f t="shared" si="68"/>
        <v/>
      </c>
      <c r="O178" s="19" t="str">
        <f t="shared" si="69"/>
        <v/>
      </c>
      <c r="P178" s="19" t="str">
        <f t="shared" si="70"/>
        <v/>
      </c>
      <c r="Q178" s="29" t="str">
        <f t="shared" si="71"/>
        <v/>
      </c>
      <c r="R178" s="29" t="str">
        <f t="shared" si="72"/>
        <v/>
      </c>
      <c r="S178" s="29" t="str">
        <f t="shared" si="73"/>
        <v/>
      </c>
      <c r="T178" s="20" t="s">
        <v>37</v>
      </c>
    </row>
    <row r="179" spans="1:20" hidden="1" x14ac:dyDescent="0.2">
      <c r="A179" s="32" t="str">
        <f t="shared" si="63"/>
        <v/>
      </c>
      <c r="B179" s="92"/>
      <c r="C179" s="92"/>
      <c r="D179" s="92"/>
      <c r="E179" s="92"/>
      <c r="F179" s="92"/>
      <c r="G179" s="92"/>
      <c r="H179" s="92"/>
      <c r="I179" s="92"/>
      <c r="J179" s="19" t="str">
        <f t="shared" si="64"/>
        <v/>
      </c>
      <c r="K179" s="19" t="str">
        <f t="shared" si="65"/>
        <v/>
      </c>
      <c r="L179" s="19" t="str">
        <f t="shared" si="66"/>
        <v/>
      </c>
      <c r="M179" s="19" t="str">
        <f t="shared" si="67"/>
        <v/>
      </c>
      <c r="N179" s="19" t="str">
        <f t="shared" si="68"/>
        <v/>
      </c>
      <c r="O179" s="19" t="str">
        <f t="shared" si="69"/>
        <v/>
      </c>
      <c r="P179" s="19" t="str">
        <f t="shared" si="70"/>
        <v/>
      </c>
      <c r="Q179" s="29" t="str">
        <f t="shared" si="71"/>
        <v/>
      </c>
      <c r="R179" s="29" t="str">
        <f t="shared" si="72"/>
        <v/>
      </c>
      <c r="S179" s="29" t="str">
        <f t="shared" si="73"/>
        <v/>
      </c>
      <c r="T179" s="20" t="s">
        <v>37</v>
      </c>
    </row>
    <row r="180" spans="1:20" hidden="1" x14ac:dyDescent="0.2">
      <c r="A180" s="32" t="str">
        <f t="shared" si="63"/>
        <v/>
      </c>
      <c r="B180" s="92"/>
      <c r="C180" s="92"/>
      <c r="D180" s="92"/>
      <c r="E180" s="92"/>
      <c r="F180" s="92"/>
      <c r="G180" s="92"/>
      <c r="H180" s="92"/>
      <c r="I180" s="92"/>
      <c r="J180" s="19" t="str">
        <f t="shared" si="64"/>
        <v/>
      </c>
      <c r="K180" s="19" t="str">
        <f t="shared" si="65"/>
        <v/>
      </c>
      <c r="L180" s="19" t="str">
        <f t="shared" si="66"/>
        <v/>
      </c>
      <c r="M180" s="19" t="str">
        <f t="shared" si="67"/>
        <v/>
      </c>
      <c r="N180" s="19" t="str">
        <f t="shared" si="68"/>
        <v/>
      </c>
      <c r="O180" s="19" t="str">
        <f t="shared" si="69"/>
        <v/>
      </c>
      <c r="P180" s="19" t="str">
        <f t="shared" si="70"/>
        <v/>
      </c>
      <c r="Q180" s="29" t="str">
        <f t="shared" si="71"/>
        <v/>
      </c>
      <c r="R180" s="29" t="str">
        <f t="shared" si="72"/>
        <v/>
      </c>
      <c r="S180" s="29" t="str">
        <f t="shared" si="73"/>
        <v/>
      </c>
      <c r="T180" s="20" t="s">
        <v>37</v>
      </c>
    </row>
    <row r="181" spans="1:20" hidden="1" x14ac:dyDescent="0.2">
      <c r="A181" s="32" t="str">
        <f t="shared" si="63"/>
        <v/>
      </c>
      <c r="B181" s="92"/>
      <c r="C181" s="92"/>
      <c r="D181" s="92"/>
      <c r="E181" s="92"/>
      <c r="F181" s="92"/>
      <c r="G181" s="92"/>
      <c r="H181" s="92"/>
      <c r="I181" s="92"/>
      <c r="J181" s="19" t="str">
        <f t="shared" si="64"/>
        <v/>
      </c>
      <c r="K181" s="19" t="str">
        <f t="shared" si="65"/>
        <v/>
      </c>
      <c r="L181" s="19" t="str">
        <f t="shared" si="66"/>
        <v/>
      </c>
      <c r="M181" s="19" t="str">
        <f t="shared" si="67"/>
        <v/>
      </c>
      <c r="N181" s="19" t="str">
        <f t="shared" si="68"/>
        <v/>
      </c>
      <c r="O181" s="19" t="str">
        <f t="shared" si="69"/>
        <v/>
      </c>
      <c r="P181" s="19" t="str">
        <f t="shared" si="70"/>
        <v/>
      </c>
      <c r="Q181" s="29" t="str">
        <f t="shared" si="71"/>
        <v/>
      </c>
      <c r="R181" s="29" t="str">
        <f t="shared" si="72"/>
        <v/>
      </c>
      <c r="S181" s="29" t="str">
        <f t="shared" si="73"/>
        <v/>
      </c>
      <c r="T181" s="20" t="s">
        <v>37</v>
      </c>
    </row>
    <row r="182" spans="1:20" hidden="1" x14ac:dyDescent="0.2">
      <c r="A182" s="32" t="str">
        <f t="shared" si="63"/>
        <v/>
      </c>
      <c r="B182" s="92"/>
      <c r="C182" s="92"/>
      <c r="D182" s="92"/>
      <c r="E182" s="92"/>
      <c r="F182" s="92"/>
      <c r="G182" s="92"/>
      <c r="H182" s="92"/>
      <c r="I182" s="92"/>
      <c r="J182" s="19" t="str">
        <f t="shared" si="64"/>
        <v/>
      </c>
      <c r="K182" s="19" t="str">
        <f t="shared" si="65"/>
        <v/>
      </c>
      <c r="L182" s="19" t="str">
        <f t="shared" si="66"/>
        <v/>
      </c>
      <c r="M182" s="19" t="str">
        <f t="shared" si="67"/>
        <v/>
      </c>
      <c r="N182" s="19" t="str">
        <f t="shared" si="68"/>
        <v/>
      </c>
      <c r="O182" s="19" t="str">
        <f t="shared" si="69"/>
        <v/>
      </c>
      <c r="P182" s="19" t="str">
        <f t="shared" si="70"/>
        <v/>
      </c>
      <c r="Q182" s="29" t="str">
        <f t="shared" si="71"/>
        <v/>
      </c>
      <c r="R182" s="29" t="str">
        <f t="shared" si="72"/>
        <v/>
      </c>
      <c r="S182" s="29" t="str">
        <f t="shared" si="73"/>
        <v/>
      </c>
      <c r="T182" s="20" t="s">
        <v>37</v>
      </c>
    </row>
    <row r="183" spans="1:20" hidden="1" x14ac:dyDescent="0.2">
      <c r="A183" s="32" t="str">
        <f t="shared" si="63"/>
        <v/>
      </c>
      <c r="B183" s="92"/>
      <c r="C183" s="92"/>
      <c r="D183" s="92"/>
      <c r="E183" s="92"/>
      <c r="F183" s="92"/>
      <c r="G183" s="92"/>
      <c r="H183" s="92"/>
      <c r="I183" s="92"/>
      <c r="J183" s="19" t="str">
        <f t="shared" si="64"/>
        <v/>
      </c>
      <c r="K183" s="19" t="str">
        <f t="shared" si="65"/>
        <v/>
      </c>
      <c r="L183" s="19" t="str">
        <f t="shared" si="66"/>
        <v/>
      </c>
      <c r="M183" s="19" t="str">
        <f t="shared" si="67"/>
        <v/>
      </c>
      <c r="N183" s="19" t="str">
        <f t="shared" si="68"/>
        <v/>
      </c>
      <c r="O183" s="19" t="str">
        <f t="shared" si="69"/>
        <v/>
      </c>
      <c r="P183" s="19" t="str">
        <f t="shared" si="70"/>
        <v/>
      </c>
      <c r="Q183" s="29" t="str">
        <f t="shared" si="71"/>
        <v/>
      </c>
      <c r="R183" s="29" t="str">
        <f t="shared" si="72"/>
        <v/>
      </c>
      <c r="S183" s="29" t="str">
        <f t="shared" si="73"/>
        <v/>
      </c>
      <c r="T183" s="20" t="s">
        <v>37</v>
      </c>
    </row>
    <row r="184" spans="1:20" hidden="1" x14ac:dyDescent="0.2">
      <c r="A184" s="32" t="str">
        <f t="shared" si="63"/>
        <v/>
      </c>
      <c r="B184" s="92"/>
      <c r="C184" s="92"/>
      <c r="D184" s="92"/>
      <c r="E184" s="92"/>
      <c r="F184" s="92"/>
      <c r="G184" s="92"/>
      <c r="H184" s="92"/>
      <c r="I184" s="92"/>
      <c r="J184" s="19" t="str">
        <f t="shared" si="64"/>
        <v/>
      </c>
      <c r="K184" s="19" t="str">
        <f t="shared" si="65"/>
        <v/>
      </c>
      <c r="L184" s="19" t="str">
        <f t="shared" si="66"/>
        <v/>
      </c>
      <c r="M184" s="19" t="str">
        <f t="shared" si="67"/>
        <v/>
      </c>
      <c r="N184" s="19" t="str">
        <f t="shared" si="68"/>
        <v/>
      </c>
      <c r="O184" s="19" t="str">
        <f t="shared" si="69"/>
        <v/>
      </c>
      <c r="P184" s="19" t="str">
        <f t="shared" si="70"/>
        <v/>
      </c>
      <c r="Q184" s="29" t="str">
        <f t="shared" si="71"/>
        <v/>
      </c>
      <c r="R184" s="29" t="str">
        <f t="shared" si="72"/>
        <v/>
      </c>
      <c r="S184" s="29" t="str">
        <f t="shared" si="73"/>
        <v/>
      </c>
      <c r="T184" s="20" t="s">
        <v>37</v>
      </c>
    </row>
    <row r="185" spans="1:20" hidden="1" x14ac:dyDescent="0.2">
      <c r="A185" s="32" t="str">
        <f t="shared" si="63"/>
        <v/>
      </c>
      <c r="B185" s="92"/>
      <c r="C185" s="92"/>
      <c r="D185" s="92"/>
      <c r="E185" s="92"/>
      <c r="F185" s="92"/>
      <c r="G185" s="92"/>
      <c r="H185" s="92"/>
      <c r="I185" s="92"/>
      <c r="J185" s="19" t="str">
        <f t="shared" si="64"/>
        <v/>
      </c>
      <c r="K185" s="19" t="str">
        <f t="shared" si="65"/>
        <v/>
      </c>
      <c r="L185" s="19" t="str">
        <f t="shared" si="66"/>
        <v/>
      </c>
      <c r="M185" s="19" t="str">
        <f t="shared" si="67"/>
        <v/>
      </c>
      <c r="N185" s="19" t="str">
        <f t="shared" si="68"/>
        <v/>
      </c>
      <c r="O185" s="19" t="str">
        <f t="shared" si="69"/>
        <v/>
      </c>
      <c r="P185" s="19" t="str">
        <f t="shared" si="70"/>
        <v/>
      </c>
      <c r="Q185" s="29" t="str">
        <f t="shared" si="71"/>
        <v/>
      </c>
      <c r="R185" s="29" t="str">
        <f t="shared" si="72"/>
        <v/>
      </c>
      <c r="S185" s="29" t="str">
        <f t="shared" si="73"/>
        <v/>
      </c>
      <c r="T185" s="20" t="s">
        <v>37</v>
      </c>
    </row>
    <row r="186" spans="1:20" hidden="1" x14ac:dyDescent="0.2">
      <c r="A186" s="32" t="str">
        <f t="shared" si="63"/>
        <v/>
      </c>
      <c r="B186" s="92"/>
      <c r="C186" s="92"/>
      <c r="D186" s="92"/>
      <c r="E186" s="92"/>
      <c r="F186" s="92"/>
      <c r="G186" s="92"/>
      <c r="H186" s="92"/>
      <c r="I186" s="92"/>
      <c r="J186" s="19" t="str">
        <f t="shared" si="64"/>
        <v/>
      </c>
      <c r="K186" s="19" t="str">
        <f t="shared" si="65"/>
        <v/>
      </c>
      <c r="L186" s="19" t="str">
        <f t="shared" si="66"/>
        <v/>
      </c>
      <c r="M186" s="19" t="str">
        <f t="shared" si="67"/>
        <v/>
      </c>
      <c r="N186" s="19" t="str">
        <f t="shared" si="68"/>
        <v/>
      </c>
      <c r="O186" s="19" t="str">
        <f t="shared" si="69"/>
        <v/>
      </c>
      <c r="P186" s="19" t="str">
        <f t="shared" si="70"/>
        <v/>
      </c>
      <c r="Q186" s="29" t="str">
        <f t="shared" si="71"/>
        <v/>
      </c>
      <c r="R186" s="29" t="str">
        <f t="shared" si="72"/>
        <v/>
      </c>
      <c r="S186" s="29" t="str">
        <f t="shared" si="73"/>
        <v/>
      </c>
      <c r="T186" s="20" t="s">
        <v>37</v>
      </c>
    </row>
    <row r="187" spans="1:20" hidden="1" x14ac:dyDescent="0.2">
      <c r="A187" s="32" t="str">
        <f t="shared" si="63"/>
        <v/>
      </c>
      <c r="B187" s="92"/>
      <c r="C187" s="92"/>
      <c r="D187" s="92"/>
      <c r="E187" s="92"/>
      <c r="F187" s="92"/>
      <c r="G187" s="92"/>
      <c r="H187" s="92"/>
      <c r="I187" s="92"/>
      <c r="J187" s="19" t="str">
        <f t="shared" si="64"/>
        <v/>
      </c>
      <c r="K187" s="19" t="str">
        <f t="shared" si="65"/>
        <v/>
      </c>
      <c r="L187" s="19" t="str">
        <f t="shared" si="66"/>
        <v/>
      </c>
      <c r="M187" s="19" t="str">
        <f t="shared" si="67"/>
        <v/>
      </c>
      <c r="N187" s="19" t="str">
        <f t="shared" si="68"/>
        <v/>
      </c>
      <c r="O187" s="19" t="str">
        <f t="shared" si="69"/>
        <v/>
      </c>
      <c r="P187" s="19" t="str">
        <f t="shared" si="70"/>
        <v/>
      </c>
      <c r="Q187" s="29" t="str">
        <f t="shared" si="71"/>
        <v/>
      </c>
      <c r="R187" s="29" t="str">
        <f t="shared" si="72"/>
        <v/>
      </c>
      <c r="S187" s="29" t="str">
        <f t="shared" si="73"/>
        <v/>
      </c>
      <c r="T187" s="20" t="s">
        <v>37</v>
      </c>
    </row>
    <row r="188" spans="1:20" hidden="1" x14ac:dyDescent="0.2">
      <c r="A188" s="32" t="str">
        <f t="shared" si="63"/>
        <v/>
      </c>
      <c r="B188" s="92"/>
      <c r="C188" s="92"/>
      <c r="D188" s="92"/>
      <c r="E188" s="92"/>
      <c r="F188" s="92"/>
      <c r="G188" s="92"/>
      <c r="H188" s="92"/>
      <c r="I188" s="92"/>
      <c r="J188" s="19" t="str">
        <f t="shared" si="64"/>
        <v/>
      </c>
      <c r="K188" s="19" t="str">
        <f t="shared" si="65"/>
        <v/>
      </c>
      <c r="L188" s="19" t="str">
        <f t="shared" si="66"/>
        <v/>
      </c>
      <c r="M188" s="19" t="str">
        <f t="shared" si="67"/>
        <v/>
      </c>
      <c r="N188" s="19" t="str">
        <f t="shared" si="68"/>
        <v/>
      </c>
      <c r="O188" s="19" t="str">
        <f t="shared" si="69"/>
        <v/>
      </c>
      <c r="P188" s="19" t="str">
        <f t="shared" si="70"/>
        <v/>
      </c>
      <c r="Q188" s="29" t="str">
        <f t="shared" si="71"/>
        <v/>
      </c>
      <c r="R188" s="29" t="str">
        <f t="shared" si="72"/>
        <v/>
      </c>
      <c r="S188" s="29" t="str">
        <f t="shared" si="73"/>
        <v/>
      </c>
      <c r="T188" s="20" t="s">
        <v>37</v>
      </c>
    </row>
    <row r="189" spans="1:20" hidden="1" x14ac:dyDescent="0.2">
      <c r="A189" s="32" t="str">
        <f t="shared" si="63"/>
        <v/>
      </c>
      <c r="B189" s="92"/>
      <c r="C189" s="92"/>
      <c r="D189" s="92"/>
      <c r="E189" s="92"/>
      <c r="F189" s="92"/>
      <c r="G189" s="92"/>
      <c r="H189" s="92"/>
      <c r="I189" s="92"/>
      <c r="J189" s="19" t="str">
        <f t="shared" si="64"/>
        <v/>
      </c>
      <c r="K189" s="19" t="str">
        <f t="shared" si="65"/>
        <v/>
      </c>
      <c r="L189" s="19" t="str">
        <f t="shared" si="66"/>
        <v/>
      </c>
      <c r="M189" s="19" t="str">
        <f t="shared" si="67"/>
        <v/>
      </c>
      <c r="N189" s="19" t="str">
        <f t="shared" si="68"/>
        <v/>
      </c>
      <c r="O189" s="19" t="str">
        <f t="shared" si="69"/>
        <v/>
      </c>
      <c r="P189" s="19" t="str">
        <f t="shared" si="70"/>
        <v/>
      </c>
      <c r="Q189" s="29" t="str">
        <f t="shared" si="71"/>
        <v/>
      </c>
      <c r="R189" s="29" t="str">
        <f t="shared" si="72"/>
        <v/>
      </c>
      <c r="S189" s="29" t="str">
        <f t="shared" si="73"/>
        <v/>
      </c>
      <c r="T189" s="20" t="s">
        <v>37</v>
      </c>
    </row>
    <row r="190" spans="1:20" hidden="1" x14ac:dyDescent="0.2">
      <c r="A190" s="32" t="str">
        <f t="shared" si="63"/>
        <v/>
      </c>
      <c r="B190" s="92"/>
      <c r="C190" s="92"/>
      <c r="D190" s="92"/>
      <c r="E190" s="92"/>
      <c r="F190" s="92"/>
      <c r="G190" s="92"/>
      <c r="H190" s="92"/>
      <c r="I190" s="92"/>
      <c r="J190" s="19" t="str">
        <f t="shared" si="64"/>
        <v/>
      </c>
      <c r="K190" s="19" t="str">
        <f t="shared" si="65"/>
        <v/>
      </c>
      <c r="L190" s="19" t="str">
        <f t="shared" si="66"/>
        <v/>
      </c>
      <c r="M190" s="19" t="str">
        <f t="shared" si="67"/>
        <v/>
      </c>
      <c r="N190" s="19" t="str">
        <f t="shared" si="68"/>
        <v/>
      </c>
      <c r="O190" s="19" t="str">
        <f t="shared" si="69"/>
        <v/>
      </c>
      <c r="P190" s="19" t="str">
        <f t="shared" si="70"/>
        <v/>
      </c>
      <c r="Q190" s="29" t="str">
        <f t="shared" si="71"/>
        <v/>
      </c>
      <c r="R190" s="29" t="str">
        <f t="shared" si="72"/>
        <v/>
      </c>
      <c r="S190" s="29" t="str">
        <f t="shared" si="73"/>
        <v/>
      </c>
      <c r="T190" s="20" t="s">
        <v>37</v>
      </c>
    </row>
    <row r="191" spans="1:20" hidden="1" x14ac:dyDescent="0.2">
      <c r="A191" s="21" t="s">
        <v>24</v>
      </c>
      <c r="B191" s="214"/>
      <c r="C191" s="215"/>
      <c r="D191" s="215"/>
      <c r="E191" s="215"/>
      <c r="F191" s="215"/>
      <c r="G191" s="215"/>
      <c r="H191" s="215"/>
      <c r="I191" s="216"/>
      <c r="J191" s="23">
        <f t="shared" ref="J191:P191" si="74">SUM(J176:J190)</f>
        <v>0</v>
      </c>
      <c r="K191" s="23">
        <f t="shared" si="74"/>
        <v>0</v>
      </c>
      <c r="L191" s="23">
        <f t="shared" si="74"/>
        <v>0</v>
      </c>
      <c r="M191" s="23">
        <f t="shared" si="74"/>
        <v>0</v>
      </c>
      <c r="N191" s="23">
        <f t="shared" si="74"/>
        <v>0</v>
      </c>
      <c r="O191" s="23">
        <f t="shared" si="74"/>
        <v>0</v>
      </c>
      <c r="P191" s="23">
        <f t="shared" si="74"/>
        <v>0</v>
      </c>
      <c r="Q191" s="21">
        <f>COUNTIF(Q176:Q190,"E")</f>
        <v>0</v>
      </c>
      <c r="R191" s="21">
        <f>COUNTIF(R176:R190,"C")</f>
        <v>0</v>
      </c>
      <c r="S191" s="21">
        <f>COUNTIF(S176:S190,"VP")</f>
        <v>0</v>
      </c>
      <c r="T191" s="18"/>
    </row>
    <row r="192" spans="1:20" ht="18.75" hidden="1" customHeight="1" x14ac:dyDescent="0.2">
      <c r="A192" s="93" t="s">
        <v>68</v>
      </c>
      <c r="B192" s="94"/>
      <c r="C192" s="94"/>
      <c r="D192" s="94"/>
      <c r="E192" s="94"/>
      <c r="F192" s="94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5"/>
    </row>
    <row r="193" spans="1:20" hidden="1" x14ac:dyDescent="0.2">
      <c r="A193" s="32" t="str">
        <f>IF(ISNA(INDEX($A$35:$T$131,MATCH($B193,$B$35:$B$131,0),1)),"",INDEX($A$35:$T$131,MATCH($B193,$B$35:$B$131,0),1))</f>
        <v/>
      </c>
      <c r="B193" s="92"/>
      <c r="C193" s="92"/>
      <c r="D193" s="92"/>
      <c r="E193" s="92"/>
      <c r="F193" s="92"/>
      <c r="G193" s="92"/>
      <c r="H193" s="92"/>
      <c r="I193" s="92"/>
      <c r="J193" s="19" t="str">
        <f>IF(ISNA(INDEX($A$35:$T$131,MATCH($B193,$B$35:$B$131,0),10)),"",INDEX($A$35:$T$131,MATCH($B193,$B$35:$B$131,0),10))</f>
        <v/>
      </c>
      <c r="K193" s="19" t="str">
        <f>IF(ISNA(INDEX($A$35:$T$131,MATCH($B193,$B$35:$B$131,0),11)),"",INDEX($A$35:$T$131,MATCH($B193,$B$35:$B$131,0),11))</f>
        <v/>
      </c>
      <c r="L193" s="19" t="str">
        <f>IF(ISNA(INDEX($A$35:$T$131,MATCH($B193,$B$35:$B$131,0),12)),"",INDEX($A$35:$T$131,MATCH($B193,$B$35:$B$131,0),12))</f>
        <v/>
      </c>
      <c r="M193" s="19" t="str">
        <f>IF(ISNA(INDEX($A$35:$T$131,MATCH($B193,$B$35:$B$131,0),13)),"",INDEX($A$35:$T$131,MATCH($B193,$B$35:$B$131,0),13))</f>
        <v/>
      </c>
      <c r="N193" s="19" t="str">
        <f>IF(ISNA(INDEX($A$35:$T$131,MATCH($B193,$B$35:$B$131,0),14)),"",INDEX($A$35:$T$131,MATCH($B193,$B$35:$B$131,0),14))</f>
        <v/>
      </c>
      <c r="O193" s="19" t="str">
        <f>IF(ISNA(INDEX($A$35:$T$131,MATCH($B193,$B$35:$B$131,0),15)),"",INDEX($A$35:$T$131,MATCH($B193,$B$35:$B$131,0),15))</f>
        <v/>
      </c>
      <c r="P193" s="19" t="str">
        <f>IF(ISNA(INDEX($A$35:$T$131,MATCH($B193,$B$35:$B$131,0),16)),"",INDEX($A$35:$T$131,MATCH($B193,$B$35:$B$131,0),16))</f>
        <v/>
      </c>
      <c r="Q193" s="29" t="str">
        <f>IF(ISNA(INDEX($A$35:$T$131,MATCH($B193,$B$35:$B$131,0),17)),"",INDEX($A$35:$T$131,MATCH($B193,$B$35:$B$131,0),17))</f>
        <v/>
      </c>
      <c r="R193" s="29" t="str">
        <f>IF(ISNA(INDEX($A$35:$T$131,MATCH($B193,$B$35:$B$131,0),18)),"",INDEX($A$35:$T$131,MATCH($B193,$B$35:$B$131,0),18))</f>
        <v/>
      </c>
      <c r="S193" s="29" t="str">
        <f>IF(ISNA(INDEX($A$35:$T$131,MATCH($B193,$B$35:$B$131,0),19)),"",INDEX($A$35:$T$131,MATCH($B193,$B$35:$B$131,0),19))</f>
        <v/>
      </c>
      <c r="T193" s="20" t="s">
        <v>37</v>
      </c>
    </row>
    <row r="194" spans="1:20" hidden="1" x14ac:dyDescent="0.2">
      <c r="A194" s="32" t="str">
        <f>IF(ISNA(INDEX($A$35:$T$131,MATCH($B194,$B$35:$B$131,0),1)),"",INDEX($A$35:$T$131,MATCH($B194,$B$35:$B$131,0),1))</f>
        <v/>
      </c>
      <c r="B194" s="92"/>
      <c r="C194" s="92"/>
      <c r="D194" s="92"/>
      <c r="E194" s="92"/>
      <c r="F194" s="92"/>
      <c r="G194" s="92"/>
      <c r="H194" s="92"/>
      <c r="I194" s="92"/>
      <c r="J194" s="19" t="str">
        <f>IF(ISNA(INDEX($A$35:$T$131,MATCH($B194,$B$35:$B$131,0),10)),"",INDEX($A$35:$T$131,MATCH($B194,$B$35:$B$131,0),10))</f>
        <v/>
      </c>
      <c r="K194" s="19" t="str">
        <f>IF(ISNA(INDEX($A$35:$T$131,MATCH($B194,$B$35:$B$131,0),11)),"",INDEX($A$35:$T$131,MATCH($B194,$B$35:$B$131,0),11))</f>
        <v/>
      </c>
      <c r="L194" s="19" t="str">
        <f>IF(ISNA(INDEX($A$35:$T$131,MATCH($B194,$B$35:$B$131,0),12)),"",INDEX($A$35:$T$131,MATCH($B194,$B$35:$B$131,0),12))</f>
        <v/>
      </c>
      <c r="M194" s="19" t="str">
        <f>IF(ISNA(INDEX($A$35:$T$131,MATCH($B194,$B$35:$B$131,0),13)),"",INDEX($A$35:$T$131,MATCH($B194,$B$35:$B$131,0),13))</f>
        <v/>
      </c>
      <c r="N194" s="19" t="str">
        <f>IF(ISNA(INDEX($A$35:$T$131,MATCH($B194,$B$35:$B$131,0),14)),"",INDEX($A$35:$T$131,MATCH($B194,$B$35:$B$131,0),14))</f>
        <v/>
      </c>
      <c r="O194" s="19" t="str">
        <f>IF(ISNA(INDEX($A$35:$T$131,MATCH($B194,$B$35:$B$131,0),15)),"",INDEX($A$35:$T$131,MATCH($B194,$B$35:$B$131,0),15))</f>
        <v/>
      </c>
      <c r="P194" s="19" t="str">
        <f>IF(ISNA(INDEX($A$35:$T$131,MATCH($B194,$B$35:$B$131,0),16)),"",INDEX($A$35:$T$131,MATCH($B194,$B$35:$B$131,0),16))</f>
        <v/>
      </c>
      <c r="Q194" s="29" t="str">
        <f>IF(ISNA(INDEX($A$35:$T$131,MATCH($B194,$B$35:$B$131,0),17)),"",INDEX($A$35:$T$131,MATCH($B194,$B$35:$B$131,0),17))</f>
        <v/>
      </c>
      <c r="R194" s="29" t="str">
        <f>IF(ISNA(INDEX($A$35:$T$131,MATCH($B194,$B$35:$B$131,0),18)),"",INDEX($A$35:$T$131,MATCH($B194,$B$35:$B$131,0),18))</f>
        <v/>
      </c>
      <c r="S194" s="29" t="str">
        <f>IF(ISNA(INDEX($A$35:$T$131,MATCH($B194,$B$35:$B$131,0),19)),"",INDEX($A$35:$T$131,MATCH($B194,$B$35:$B$131,0),19))</f>
        <v/>
      </c>
      <c r="T194" s="20" t="s">
        <v>37</v>
      </c>
    </row>
    <row r="195" spans="1:20" hidden="1" x14ac:dyDescent="0.2">
      <c r="A195" s="32" t="str">
        <f>IF(ISNA(INDEX($A$35:$T$131,MATCH($B195,$B$35:$B$131,0),1)),"",INDEX($A$35:$T$131,MATCH($B195,$B$35:$B$131,0),1))</f>
        <v/>
      </c>
      <c r="B195" s="92"/>
      <c r="C195" s="92"/>
      <c r="D195" s="92"/>
      <c r="E195" s="92"/>
      <c r="F195" s="92"/>
      <c r="G195" s="92"/>
      <c r="H195" s="92"/>
      <c r="I195" s="92"/>
      <c r="J195" s="19" t="str">
        <f>IF(ISNA(INDEX($A$35:$T$131,MATCH($B195,$B$35:$B$131,0),10)),"",INDEX($A$35:$T$131,MATCH($B195,$B$35:$B$131,0),10))</f>
        <v/>
      </c>
      <c r="K195" s="19" t="str">
        <f>IF(ISNA(INDEX($A$35:$T$131,MATCH($B195,$B$35:$B$131,0),11)),"",INDEX($A$35:$T$131,MATCH($B195,$B$35:$B$131,0),11))</f>
        <v/>
      </c>
      <c r="L195" s="19" t="str">
        <f>IF(ISNA(INDEX($A$35:$T$131,MATCH($B195,$B$35:$B$131,0),12)),"",INDEX($A$35:$T$131,MATCH($B195,$B$35:$B$131,0),12))</f>
        <v/>
      </c>
      <c r="M195" s="19" t="str">
        <f>IF(ISNA(INDEX($A$35:$T$131,MATCH($B195,$B$35:$B$131,0),13)),"",INDEX($A$35:$T$131,MATCH($B195,$B$35:$B$131,0),13))</f>
        <v/>
      </c>
      <c r="N195" s="19" t="str">
        <f>IF(ISNA(INDEX($A$35:$T$131,MATCH($B195,$B$35:$B$131,0),14)),"",INDEX($A$35:$T$131,MATCH($B195,$B$35:$B$131,0),14))</f>
        <v/>
      </c>
      <c r="O195" s="19" t="str">
        <f>IF(ISNA(INDEX($A$35:$T$131,MATCH($B195,$B$35:$B$131,0),15)),"",INDEX($A$35:$T$131,MATCH($B195,$B$35:$B$131,0),15))</f>
        <v/>
      </c>
      <c r="P195" s="19" t="str">
        <f>IF(ISNA(INDEX($A$35:$T$131,MATCH($B195,$B$35:$B$131,0),16)),"",INDEX($A$35:$T$131,MATCH($B195,$B$35:$B$131,0),16))</f>
        <v/>
      </c>
      <c r="Q195" s="29" t="str">
        <f>IF(ISNA(INDEX($A$35:$T$131,MATCH($B195,$B$35:$B$131,0),17)),"",INDEX($A$35:$T$131,MATCH($B195,$B$35:$B$131,0),17))</f>
        <v/>
      </c>
      <c r="R195" s="29" t="str">
        <f>IF(ISNA(INDEX($A$35:$T$131,MATCH($B195,$B$35:$B$131,0),18)),"",INDEX($A$35:$T$131,MATCH($B195,$B$35:$B$131,0),18))</f>
        <v/>
      </c>
      <c r="S195" s="29" t="str">
        <f>IF(ISNA(INDEX($A$35:$T$131,MATCH($B195,$B$35:$B$131,0),19)),"",INDEX($A$35:$T$131,MATCH($B195,$B$35:$B$131,0),19))</f>
        <v/>
      </c>
      <c r="T195" s="20" t="s">
        <v>37</v>
      </c>
    </row>
    <row r="196" spans="1:20" hidden="1" x14ac:dyDescent="0.2">
      <c r="A196" s="32" t="str">
        <f>IF(ISNA(INDEX($A$35:$T$131,MATCH($B196,$B$35:$B$131,0),1)),"",INDEX($A$35:$T$131,MATCH($B196,$B$35:$B$131,0),1))</f>
        <v/>
      </c>
      <c r="B196" s="92"/>
      <c r="C196" s="92"/>
      <c r="D196" s="92"/>
      <c r="E196" s="92"/>
      <c r="F196" s="92"/>
      <c r="G196" s="92"/>
      <c r="H196" s="92"/>
      <c r="I196" s="92"/>
      <c r="J196" s="19" t="str">
        <f>IF(ISNA(INDEX($A$35:$T$131,MATCH($B196,$B$35:$B$131,0),10)),"",INDEX($A$35:$T$131,MATCH($B196,$B$35:$B$131,0),10))</f>
        <v/>
      </c>
      <c r="K196" s="19" t="str">
        <f>IF(ISNA(INDEX($A$35:$T$131,MATCH($B196,$B$35:$B$131,0),11)),"",INDEX($A$35:$T$131,MATCH($B196,$B$35:$B$131,0),11))</f>
        <v/>
      </c>
      <c r="L196" s="19" t="str">
        <f>IF(ISNA(INDEX($A$35:$T$131,MATCH($B196,$B$35:$B$131,0),12)),"",INDEX($A$35:$T$131,MATCH($B196,$B$35:$B$131,0),12))</f>
        <v/>
      </c>
      <c r="M196" s="19" t="str">
        <f>IF(ISNA(INDEX($A$35:$T$131,MATCH($B196,$B$35:$B$131,0),13)),"",INDEX($A$35:$T$131,MATCH($B196,$B$35:$B$131,0),13))</f>
        <v/>
      </c>
      <c r="N196" s="19" t="str">
        <f>IF(ISNA(INDEX($A$35:$T$131,MATCH($B196,$B$35:$B$131,0),14)),"",INDEX($A$35:$T$131,MATCH($B196,$B$35:$B$131,0),14))</f>
        <v/>
      </c>
      <c r="O196" s="19" t="str">
        <f>IF(ISNA(INDEX($A$35:$T$131,MATCH($B196,$B$35:$B$131,0),15)),"",INDEX($A$35:$T$131,MATCH($B196,$B$35:$B$131,0),15))</f>
        <v/>
      </c>
      <c r="P196" s="19" t="str">
        <f>IF(ISNA(INDEX($A$35:$T$131,MATCH($B196,$B$35:$B$131,0),16)),"",INDEX($A$35:$T$131,MATCH($B196,$B$35:$B$131,0),16))</f>
        <v/>
      </c>
      <c r="Q196" s="29" t="str">
        <f>IF(ISNA(INDEX($A$35:$T$131,MATCH($B196,$B$35:$B$131,0),17)),"",INDEX($A$35:$T$131,MATCH($B196,$B$35:$B$131,0),17))</f>
        <v/>
      </c>
      <c r="R196" s="29" t="str">
        <f>IF(ISNA(INDEX($A$35:$T$131,MATCH($B196,$B$35:$B$131,0),18)),"",INDEX($A$35:$T$131,MATCH($B196,$B$35:$B$131,0),18))</f>
        <v/>
      </c>
      <c r="S196" s="29" t="str">
        <f>IF(ISNA(INDEX($A$35:$T$131,MATCH($B196,$B$35:$B$131,0),19)),"",INDEX($A$35:$T$131,MATCH($B196,$B$35:$B$131,0),19))</f>
        <v/>
      </c>
      <c r="T196" s="20" t="s">
        <v>37</v>
      </c>
    </row>
    <row r="197" spans="1:20" hidden="1" x14ac:dyDescent="0.2">
      <c r="A197" s="21" t="s">
        <v>24</v>
      </c>
      <c r="B197" s="97"/>
      <c r="C197" s="97"/>
      <c r="D197" s="97"/>
      <c r="E197" s="97"/>
      <c r="F197" s="97"/>
      <c r="G197" s="97"/>
      <c r="H197" s="97"/>
      <c r="I197" s="97"/>
      <c r="J197" s="23">
        <f t="shared" ref="J197:P197" si="75">SUM(J193:J196)</f>
        <v>0</v>
      </c>
      <c r="K197" s="23">
        <f t="shared" si="75"/>
        <v>0</v>
      </c>
      <c r="L197" s="23">
        <f t="shared" si="75"/>
        <v>0</v>
      </c>
      <c r="M197" s="23">
        <f t="shared" si="75"/>
        <v>0</v>
      </c>
      <c r="N197" s="23">
        <f t="shared" si="75"/>
        <v>0</v>
      </c>
      <c r="O197" s="23">
        <f t="shared" si="75"/>
        <v>0</v>
      </c>
      <c r="P197" s="23">
        <f t="shared" si="75"/>
        <v>0</v>
      </c>
      <c r="Q197" s="21">
        <f>COUNTIF(Q193:Q196,"E")</f>
        <v>0</v>
      </c>
      <c r="R197" s="21">
        <f>COUNTIF(R193:R196,"C")</f>
        <v>0</v>
      </c>
      <c r="S197" s="21">
        <f>COUNTIF(S193:S196,"VP")</f>
        <v>0</v>
      </c>
      <c r="T197" s="22"/>
    </row>
    <row r="198" spans="1:20" ht="30.75" hidden="1" customHeight="1" x14ac:dyDescent="0.2">
      <c r="A198" s="202" t="s">
        <v>77</v>
      </c>
      <c r="B198" s="203"/>
      <c r="C198" s="203"/>
      <c r="D198" s="203"/>
      <c r="E198" s="203"/>
      <c r="F198" s="203"/>
      <c r="G198" s="203"/>
      <c r="H198" s="203"/>
      <c r="I198" s="204"/>
      <c r="J198" s="23">
        <f t="shared" ref="J198:S198" si="76">SUM(J191,J197)</f>
        <v>0</v>
      </c>
      <c r="K198" s="23">
        <f t="shared" si="76"/>
        <v>0</v>
      </c>
      <c r="L198" s="23">
        <f t="shared" si="76"/>
        <v>0</v>
      </c>
      <c r="M198" s="23">
        <f t="shared" si="76"/>
        <v>0</v>
      </c>
      <c r="N198" s="23">
        <f t="shared" si="76"/>
        <v>0</v>
      </c>
      <c r="O198" s="23">
        <f t="shared" si="76"/>
        <v>0</v>
      </c>
      <c r="P198" s="23">
        <f t="shared" si="76"/>
        <v>0</v>
      </c>
      <c r="Q198" s="23">
        <f t="shared" si="76"/>
        <v>0</v>
      </c>
      <c r="R198" s="23">
        <f t="shared" si="76"/>
        <v>0</v>
      </c>
      <c r="S198" s="23">
        <f t="shared" si="76"/>
        <v>0</v>
      </c>
      <c r="T198" s="28"/>
    </row>
    <row r="199" spans="1:20" ht="15.75" hidden="1" customHeight="1" x14ac:dyDescent="0.2">
      <c r="A199" s="205" t="s">
        <v>47</v>
      </c>
      <c r="B199" s="206"/>
      <c r="C199" s="206"/>
      <c r="D199" s="206"/>
      <c r="E199" s="206"/>
      <c r="F199" s="206"/>
      <c r="G199" s="206"/>
      <c r="H199" s="206"/>
      <c r="I199" s="206"/>
      <c r="J199" s="207"/>
      <c r="K199" s="23">
        <f t="shared" ref="K199:P199" si="77">K191*14+K197*12</f>
        <v>0</v>
      </c>
      <c r="L199" s="23">
        <f t="shared" si="77"/>
        <v>0</v>
      </c>
      <c r="M199" s="23">
        <f t="shared" si="77"/>
        <v>0</v>
      </c>
      <c r="N199" s="23">
        <f t="shared" si="77"/>
        <v>0</v>
      </c>
      <c r="O199" s="23">
        <f t="shared" si="77"/>
        <v>0</v>
      </c>
      <c r="P199" s="23">
        <f t="shared" si="77"/>
        <v>0</v>
      </c>
      <c r="Q199" s="196"/>
      <c r="R199" s="197"/>
      <c r="S199" s="197"/>
      <c r="T199" s="198"/>
    </row>
    <row r="200" spans="1:20" ht="17.25" hidden="1" customHeight="1" x14ac:dyDescent="0.2">
      <c r="A200" s="208"/>
      <c r="B200" s="209"/>
      <c r="C200" s="209"/>
      <c r="D200" s="209"/>
      <c r="E200" s="209"/>
      <c r="F200" s="209"/>
      <c r="G200" s="209"/>
      <c r="H200" s="209"/>
      <c r="I200" s="209"/>
      <c r="J200" s="210"/>
      <c r="K200" s="190">
        <f>SUM(K199:M199)</f>
        <v>0</v>
      </c>
      <c r="L200" s="191"/>
      <c r="M200" s="192"/>
      <c r="N200" s="193">
        <f>SUM(N199:O199)</f>
        <v>0</v>
      </c>
      <c r="O200" s="194"/>
      <c r="P200" s="195"/>
      <c r="Q200" s="199"/>
      <c r="R200" s="200"/>
      <c r="S200" s="200"/>
      <c r="T200" s="201"/>
    </row>
    <row r="201" spans="1:20" ht="8.25" hidden="1" customHeight="1" x14ac:dyDescent="0.2"/>
    <row r="202" spans="1:20" hidden="1" x14ac:dyDescent="0.2">
      <c r="B202" s="2"/>
      <c r="C202" s="2"/>
      <c r="D202" s="2"/>
      <c r="E202" s="2"/>
      <c r="F202" s="2"/>
      <c r="G202" s="2"/>
      <c r="M202" s="7"/>
      <c r="N202" s="7"/>
      <c r="O202" s="7"/>
      <c r="P202" s="7"/>
      <c r="Q202" s="7"/>
      <c r="R202" s="7"/>
      <c r="S202" s="7"/>
    </row>
    <row r="203" spans="1:20" hidden="1" x14ac:dyDescent="0.2">
      <c r="B203" s="7"/>
      <c r="C203" s="7"/>
      <c r="D203" s="7"/>
      <c r="E203" s="7"/>
      <c r="F203" s="7"/>
      <c r="G203" s="7"/>
      <c r="H203" s="16"/>
      <c r="I203" s="16"/>
      <c r="J203" s="16"/>
      <c r="M203" s="7"/>
      <c r="N203" s="7"/>
      <c r="O203" s="7"/>
      <c r="P203" s="7"/>
      <c r="Q203" s="7"/>
      <c r="R203" s="7"/>
      <c r="S203" s="7"/>
    </row>
    <row r="204" spans="1:20" ht="12.75" hidden="1" customHeight="1" x14ac:dyDescent="0.2"/>
    <row r="205" spans="1:20" ht="23.25" hidden="1" customHeight="1" x14ac:dyDescent="0.2">
      <c r="A205" s="97" t="s">
        <v>71</v>
      </c>
      <c r="B205" s="217"/>
      <c r="C205" s="217"/>
      <c r="D205" s="217"/>
      <c r="E205" s="217"/>
      <c r="F205" s="217"/>
      <c r="G205" s="217"/>
      <c r="H205" s="217"/>
      <c r="I205" s="217"/>
      <c r="J205" s="217"/>
      <c r="K205" s="217"/>
      <c r="L205" s="217"/>
      <c r="M205" s="217"/>
      <c r="N205" s="217"/>
      <c r="O205" s="217"/>
      <c r="P205" s="217"/>
      <c r="Q205" s="217"/>
      <c r="R205" s="217"/>
      <c r="S205" s="217"/>
      <c r="T205" s="217"/>
    </row>
    <row r="206" spans="1:20" ht="26.25" hidden="1" customHeight="1" x14ac:dyDescent="0.2">
      <c r="A206" s="97" t="s">
        <v>26</v>
      </c>
      <c r="B206" s="97" t="s">
        <v>25</v>
      </c>
      <c r="C206" s="97"/>
      <c r="D206" s="97"/>
      <c r="E206" s="97"/>
      <c r="F206" s="97"/>
      <c r="G206" s="97"/>
      <c r="H206" s="97"/>
      <c r="I206" s="97"/>
      <c r="J206" s="96" t="s">
        <v>39</v>
      </c>
      <c r="K206" s="96" t="s">
        <v>23</v>
      </c>
      <c r="L206" s="96"/>
      <c r="M206" s="96"/>
      <c r="N206" s="96" t="s">
        <v>40</v>
      </c>
      <c r="O206" s="96"/>
      <c r="P206" s="96"/>
      <c r="Q206" s="96" t="s">
        <v>22</v>
      </c>
      <c r="R206" s="96"/>
      <c r="S206" s="96"/>
      <c r="T206" s="96" t="s">
        <v>21</v>
      </c>
    </row>
    <row r="207" spans="1:20" hidden="1" x14ac:dyDescent="0.2">
      <c r="A207" s="97"/>
      <c r="B207" s="97"/>
      <c r="C207" s="97"/>
      <c r="D207" s="97"/>
      <c r="E207" s="97"/>
      <c r="F207" s="97"/>
      <c r="G207" s="97"/>
      <c r="H207" s="97"/>
      <c r="I207" s="97"/>
      <c r="J207" s="96"/>
      <c r="K207" s="30" t="s">
        <v>27</v>
      </c>
      <c r="L207" s="30" t="s">
        <v>28</v>
      </c>
      <c r="M207" s="30" t="s">
        <v>29</v>
      </c>
      <c r="N207" s="30" t="s">
        <v>33</v>
      </c>
      <c r="O207" s="30" t="s">
        <v>7</v>
      </c>
      <c r="P207" s="30" t="s">
        <v>30</v>
      </c>
      <c r="Q207" s="30" t="s">
        <v>31</v>
      </c>
      <c r="R207" s="30" t="s">
        <v>27</v>
      </c>
      <c r="S207" s="30" t="s">
        <v>32</v>
      </c>
      <c r="T207" s="96"/>
    </row>
    <row r="208" spans="1:20" ht="18.75" hidden="1" customHeight="1" x14ac:dyDescent="0.2">
      <c r="A208" s="93" t="s">
        <v>67</v>
      </c>
      <c r="B208" s="94"/>
      <c r="C208" s="94"/>
      <c r="D208" s="94"/>
      <c r="E208" s="94"/>
      <c r="F208" s="94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5"/>
    </row>
    <row r="209" spans="1:20" hidden="1" x14ac:dyDescent="0.2">
      <c r="A209" s="32" t="str">
        <f t="shared" ref="A209:A225" si="78">IF(ISNA(INDEX($A$35:$T$131,MATCH($B209,$B$35:$B$131,0),1)),"",INDEX($A$35:$T$131,MATCH($B209,$B$35:$B$131,0),1))</f>
        <v/>
      </c>
      <c r="B209" s="92" t="s">
        <v>61</v>
      </c>
      <c r="C209" s="92"/>
      <c r="D209" s="92"/>
      <c r="E209" s="92"/>
      <c r="F209" s="92"/>
      <c r="G209" s="92"/>
      <c r="H209" s="92"/>
      <c r="I209" s="92"/>
      <c r="J209" s="19" t="str">
        <f t="shared" ref="J209:J225" si="79">IF(ISNA(INDEX($A$35:$T$131,MATCH($B209,$B$35:$B$131,0),10)),"",INDEX($A$35:$T$131,MATCH($B209,$B$35:$B$131,0),10))</f>
        <v/>
      </c>
      <c r="K209" s="19" t="str">
        <f t="shared" ref="K209:K225" si="80">IF(ISNA(INDEX($A$35:$T$131,MATCH($B209,$B$35:$B$131,0),11)),"",INDEX($A$35:$T$131,MATCH($B209,$B$35:$B$131,0),11))</f>
        <v/>
      </c>
      <c r="L209" s="19" t="str">
        <f t="shared" ref="L209:L225" si="81">IF(ISNA(INDEX($A$35:$T$131,MATCH($B209,$B$35:$B$131,0),12)),"",INDEX($A$35:$T$131,MATCH($B209,$B$35:$B$131,0),12))</f>
        <v/>
      </c>
      <c r="M209" s="19" t="str">
        <f t="shared" ref="M209:M225" si="82">IF(ISNA(INDEX($A$35:$T$131,MATCH($B209,$B$35:$B$131,0),13)),"",INDEX($A$35:$T$131,MATCH($B209,$B$35:$B$131,0),13))</f>
        <v/>
      </c>
      <c r="N209" s="19" t="str">
        <f t="shared" ref="N209:N225" si="83">IF(ISNA(INDEX($A$35:$T$131,MATCH($B209,$B$35:$B$131,0),14)),"",INDEX($A$35:$T$131,MATCH($B209,$B$35:$B$131,0),14))</f>
        <v/>
      </c>
      <c r="O209" s="19" t="str">
        <f t="shared" ref="O209:O225" si="84">IF(ISNA(INDEX($A$35:$T$131,MATCH($B209,$B$35:$B$131,0),15)),"",INDEX($A$35:$T$131,MATCH($B209,$B$35:$B$131,0),15))</f>
        <v/>
      </c>
      <c r="P209" s="19" t="str">
        <f t="shared" ref="P209:P225" si="85">IF(ISNA(INDEX($A$35:$T$131,MATCH($B209,$B$35:$B$131,0),16)),"",INDEX($A$35:$T$131,MATCH($B209,$B$35:$B$131,0),16))</f>
        <v/>
      </c>
      <c r="Q209" s="29" t="str">
        <f t="shared" ref="Q209:Q225" si="86">IF(ISNA(INDEX($A$35:$T$131,MATCH($B209,$B$35:$B$131,0),17)),"",INDEX($A$35:$T$131,MATCH($B209,$B$35:$B$131,0),17))</f>
        <v/>
      </c>
      <c r="R209" s="29" t="str">
        <f t="shared" ref="R209:R225" si="87">IF(ISNA(INDEX($A$35:$T$131,MATCH($B209,$B$35:$B$131,0),18)),"",INDEX($A$35:$T$131,MATCH($B209,$B$35:$B$131,0),18))</f>
        <v/>
      </c>
      <c r="S209" s="29" t="str">
        <f t="shared" ref="S209:S225" si="88">IF(ISNA(INDEX($A$35:$T$131,MATCH($B209,$B$35:$B$131,0),19)),"",INDEX($A$35:$T$131,MATCH($B209,$B$35:$B$131,0),19))</f>
        <v/>
      </c>
      <c r="T209" s="18" t="s">
        <v>38</v>
      </c>
    </row>
    <row r="210" spans="1:20" hidden="1" x14ac:dyDescent="0.2">
      <c r="A210" s="32" t="str">
        <f t="shared" si="78"/>
        <v/>
      </c>
      <c r="B210" s="92"/>
      <c r="C210" s="92"/>
      <c r="D210" s="92"/>
      <c r="E210" s="92"/>
      <c r="F210" s="92"/>
      <c r="G210" s="92"/>
      <c r="H210" s="92"/>
      <c r="I210" s="92"/>
      <c r="J210" s="19" t="str">
        <f t="shared" si="79"/>
        <v/>
      </c>
      <c r="K210" s="19" t="str">
        <f t="shared" si="80"/>
        <v/>
      </c>
      <c r="L210" s="19" t="str">
        <f t="shared" si="81"/>
        <v/>
      </c>
      <c r="M210" s="19" t="str">
        <f t="shared" si="82"/>
        <v/>
      </c>
      <c r="N210" s="19" t="str">
        <f t="shared" si="83"/>
        <v/>
      </c>
      <c r="O210" s="19" t="str">
        <f t="shared" si="84"/>
        <v/>
      </c>
      <c r="P210" s="19" t="str">
        <f t="shared" si="85"/>
        <v/>
      </c>
      <c r="Q210" s="29" t="str">
        <f t="shared" si="86"/>
        <v/>
      </c>
      <c r="R210" s="29" t="str">
        <f t="shared" si="87"/>
        <v/>
      </c>
      <c r="S210" s="29" t="str">
        <f t="shared" si="88"/>
        <v/>
      </c>
      <c r="T210" s="18" t="s">
        <v>38</v>
      </c>
    </row>
    <row r="211" spans="1:20" hidden="1" x14ac:dyDescent="0.2">
      <c r="A211" s="32" t="str">
        <f t="shared" si="78"/>
        <v/>
      </c>
      <c r="B211" s="92"/>
      <c r="C211" s="92"/>
      <c r="D211" s="92"/>
      <c r="E211" s="92"/>
      <c r="F211" s="92"/>
      <c r="G211" s="92"/>
      <c r="H211" s="92"/>
      <c r="I211" s="92"/>
      <c r="J211" s="19" t="str">
        <f t="shared" si="79"/>
        <v/>
      </c>
      <c r="K211" s="19" t="str">
        <f t="shared" si="80"/>
        <v/>
      </c>
      <c r="L211" s="19" t="str">
        <f t="shared" si="81"/>
        <v/>
      </c>
      <c r="M211" s="19" t="str">
        <f t="shared" si="82"/>
        <v/>
      </c>
      <c r="N211" s="19" t="str">
        <f t="shared" si="83"/>
        <v/>
      </c>
      <c r="O211" s="19" t="str">
        <f t="shared" si="84"/>
        <v/>
      </c>
      <c r="P211" s="19" t="str">
        <f t="shared" si="85"/>
        <v/>
      </c>
      <c r="Q211" s="29" t="str">
        <f t="shared" si="86"/>
        <v/>
      </c>
      <c r="R211" s="29" t="str">
        <f t="shared" si="87"/>
        <v/>
      </c>
      <c r="S211" s="29" t="str">
        <f t="shared" si="88"/>
        <v/>
      </c>
      <c r="T211" s="18" t="s">
        <v>38</v>
      </c>
    </row>
    <row r="212" spans="1:20" hidden="1" x14ac:dyDescent="0.2">
      <c r="A212" s="32" t="str">
        <f t="shared" si="78"/>
        <v/>
      </c>
      <c r="B212" s="92"/>
      <c r="C212" s="92"/>
      <c r="D212" s="92"/>
      <c r="E212" s="92"/>
      <c r="F212" s="92"/>
      <c r="G212" s="92"/>
      <c r="H212" s="92"/>
      <c r="I212" s="92"/>
      <c r="J212" s="19" t="str">
        <f t="shared" si="79"/>
        <v/>
      </c>
      <c r="K212" s="19" t="str">
        <f t="shared" si="80"/>
        <v/>
      </c>
      <c r="L212" s="19" t="str">
        <f t="shared" si="81"/>
        <v/>
      </c>
      <c r="M212" s="19" t="str">
        <f t="shared" si="82"/>
        <v/>
      </c>
      <c r="N212" s="19" t="str">
        <f t="shared" si="83"/>
        <v/>
      </c>
      <c r="O212" s="19" t="str">
        <f t="shared" si="84"/>
        <v/>
      </c>
      <c r="P212" s="19" t="str">
        <f t="shared" si="85"/>
        <v/>
      </c>
      <c r="Q212" s="29" t="str">
        <f t="shared" si="86"/>
        <v/>
      </c>
      <c r="R212" s="29" t="str">
        <f t="shared" si="87"/>
        <v/>
      </c>
      <c r="S212" s="29" t="str">
        <f t="shared" si="88"/>
        <v/>
      </c>
      <c r="T212" s="18" t="s">
        <v>38</v>
      </c>
    </row>
    <row r="213" spans="1:20" hidden="1" x14ac:dyDescent="0.2">
      <c r="A213" s="32" t="str">
        <f t="shared" si="78"/>
        <v/>
      </c>
      <c r="B213" s="92"/>
      <c r="C213" s="92"/>
      <c r="D213" s="92"/>
      <c r="E213" s="92"/>
      <c r="F213" s="92"/>
      <c r="G213" s="92"/>
      <c r="H213" s="92"/>
      <c r="I213" s="92"/>
      <c r="J213" s="19" t="str">
        <f t="shared" si="79"/>
        <v/>
      </c>
      <c r="K213" s="19" t="str">
        <f t="shared" si="80"/>
        <v/>
      </c>
      <c r="L213" s="19" t="str">
        <f t="shared" si="81"/>
        <v/>
      </c>
      <c r="M213" s="19" t="str">
        <f t="shared" si="82"/>
        <v/>
      </c>
      <c r="N213" s="19" t="str">
        <f t="shared" si="83"/>
        <v/>
      </c>
      <c r="O213" s="19" t="str">
        <f t="shared" si="84"/>
        <v/>
      </c>
      <c r="P213" s="19" t="str">
        <f t="shared" si="85"/>
        <v/>
      </c>
      <c r="Q213" s="29" t="str">
        <f t="shared" si="86"/>
        <v/>
      </c>
      <c r="R213" s="29" t="str">
        <f t="shared" si="87"/>
        <v/>
      </c>
      <c r="S213" s="29" t="str">
        <f t="shared" si="88"/>
        <v/>
      </c>
      <c r="T213" s="18" t="s">
        <v>38</v>
      </c>
    </row>
    <row r="214" spans="1:20" hidden="1" x14ac:dyDescent="0.2">
      <c r="A214" s="32" t="str">
        <f t="shared" si="78"/>
        <v/>
      </c>
      <c r="B214" s="92"/>
      <c r="C214" s="92"/>
      <c r="D214" s="92"/>
      <c r="E214" s="92"/>
      <c r="F214" s="92"/>
      <c r="G214" s="92"/>
      <c r="H214" s="92"/>
      <c r="I214" s="92"/>
      <c r="J214" s="19" t="str">
        <f t="shared" si="79"/>
        <v/>
      </c>
      <c r="K214" s="19" t="str">
        <f t="shared" si="80"/>
        <v/>
      </c>
      <c r="L214" s="19" t="str">
        <f t="shared" si="81"/>
        <v/>
      </c>
      <c r="M214" s="19" t="str">
        <f t="shared" si="82"/>
        <v/>
      </c>
      <c r="N214" s="19" t="str">
        <f t="shared" si="83"/>
        <v/>
      </c>
      <c r="O214" s="19" t="str">
        <f t="shared" si="84"/>
        <v/>
      </c>
      <c r="P214" s="19" t="str">
        <f t="shared" si="85"/>
        <v/>
      </c>
      <c r="Q214" s="29" t="str">
        <f t="shared" si="86"/>
        <v/>
      </c>
      <c r="R214" s="29" t="str">
        <f t="shared" si="87"/>
        <v/>
      </c>
      <c r="S214" s="29" t="str">
        <f t="shared" si="88"/>
        <v/>
      </c>
      <c r="T214" s="18" t="s">
        <v>38</v>
      </c>
    </row>
    <row r="215" spans="1:20" hidden="1" x14ac:dyDescent="0.2">
      <c r="A215" s="32" t="str">
        <f t="shared" si="78"/>
        <v/>
      </c>
      <c r="B215" s="92"/>
      <c r="C215" s="92"/>
      <c r="D215" s="92"/>
      <c r="E215" s="92"/>
      <c r="F215" s="92"/>
      <c r="G215" s="92"/>
      <c r="H215" s="92"/>
      <c r="I215" s="92"/>
      <c r="J215" s="19" t="str">
        <f t="shared" si="79"/>
        <v/>
      </c>
      <c r="K215" s="19" t="str">
        <f t="shared" si="80"/>
        <v/>
      </c>
      <c r="L215" s="19" t="str">
        <f t="shared" si="81"/>
        <v/>
      </c>
      <c r="M215" s="19" t="str">
        <f t="shared" si="82"/>
        <v/>
      </c>
      <c r="N215" s="19" t="str">
        <f t="shared" si="83"/>
        <v/>
      </c>
      <c r="O215" s="19" t="str">
        <f t="shared" si="84"/>
        <v/>
      </c>
      <c r="P215" s="19" t="str">
        <f t="shared" si="85"/>
        <v/>
      </c>
      <c r="Q215" s="29" t="str">
        <f t="shared" si="86"/>
        <v/>
      </c>
      <c r="R215" s="29" t="str">
        <f t="shared" si="87"/>
        <v/>
      </c>
      <c r="S215" s="29" t="str">
        <f t="shared" si="88"/>
        <v/>
      </c>
      <c r="T215" s="18" t="s">
        <v>38</v>
      </c>
    </row>
    <row r="216" spans="1:20" hidden="1" x14ac:dyDescent="0.2">
      <c r="A216" s="32" t="str">
        <f t="shared" si="78"/>
        <v/>
      </c>
      <c r="B216" s="92"/>
      <c r="C216" s="92"/>
      <c r="D216" s="92"/>
      <c r="E216" s="92"/>
      <c r="F216" s="92"/>
      <c r="G216" s="92"/>
      <c r="H216" s="92"/>
      <c r="I216" s="92"/>
      <c r="J216" s="19" t="str">
        <f t="shared" si="79"/>
        <v/>
      </c>
      <c r="K216" s="19" t="str">
        <f t="shared" si="80"/>
        <v/>
      </c>
      <c r="L216" s="19" t="str">
        <f t="shared" si="81"/>
        <v/>
      </c>
      <c r="M216" s="19" t="str">
        <f t="shared" si="82"/>
        <v/>
      </c>
      <c r="N216" s="19" t="str">
        <f t="shared" si="83"/>
        <v/>
      </c>
      <c r="O216" s="19" t="str">
        <f t="shared" si="84"/>
        <v/>
      </c>
      <c r="P216" s="19" t="str">
        <f t="shared" si="85"/>
        <v/>
      </c>
      <c r="Q216" s="29" t="str">
        <f t="shared" si="86"/>
        <v/>
      </c>
      <c r="R216" s="29" t="str">
        <f t="shared" si="87"/>
        <v/>
      </c>
      <c r="S216" s="29" t="str">
        <f t="shared" si="88"/>
        <v/>
      </c>
      <c r="T216" s="18" t="s">
        <v>38</v>
      </c>
    </row>
    <row r="217" spans="1:20" hidden="1" x14ac:dyDescent="0.2">
      <c r="A217" s="32" t="str">
        <f t="shared" si="78"/>
        <v/>
      </c>
      <c r="B217" s="92"/>
      <c r="C217" s="92"/>
      <c r="D217" s="92"/>
      <c r="E217" s="92"/>
      <c r="F217" s="92"/>
      <c r="G217" s="92"/>
      <c r="H217" s="92"/>
      <c r="I217" s="92"/>
      <c r="J217" s="19" t="str">
        <f t="shared" si="79"/>
        <v/>
      </c>
      <c r="K217" s="19" t="str">
        <f t="shared" si="80"/>
        <v/>
      </c>
      <c r="L217" s="19" t="str">
        <f t="shared" si="81"/>
        <v/>
      </c>
      <c r="M217" s="19" t="str">
        <f t="shared" si="82"/>
        <v/>
      </c>
      <c r="N217" s="19" t="str">
        <f t="shared" si="83"/>
        <v/>
      </c>
      <c r="O217" s="19" t="str">
        <f t="shared" si="84"/>
        <v/>
      </c>
      <c r="P217" s="19" t="str">
        <f t="shared" si="85"/>
        <v/>
      </c>
      <c r="Q217" s="29" t="str">
        <f t="shared" si="86"/>
        <v/>
      </c>
      <c r="R217" s="29" t="str">
        <f t="shared" si="87"/>
        <v/>
      </c>
      <c r="S217" s="29" t="str">
        <f t="shared" si="88"/>
        <v/>
      </c>
      <c r="T217" s="18" t="s">
        <v>38</v>
      </c>
    </row>
    <row r="218" spans="1:20" hidden="1" x14ac:dyDescent="0.2">
      <c r="A218" s="32" t="str">
        <f t="shared" si="78"/>
        <v/>
      </c>
      <c r="B218" s="92"/>
      <c r="C218" s="92"/>
      <c r="D218" s="92"/>
      <c r="E218" s="92"/>
      <c r="F218" s="92"/>
      <c r="G218" s="92"/>
      <c r="H218" s="92"/>
      <c r="I218" s="92"/>
      <c r="J218" s="19" t="str">
        <f t="shared" si="79"/>
        <v/>
      </c>
      <c r="K218" s="19" t="str">
        <f t="shared" si="80"/>
        <v/>
      </c>
      <c r="L218" s="19" t="str">
        <f t="shared" si="81"/>
        <v/>
      </c>
      <c r="M218" s="19" t="str">
        <f t="shared" si="82"/>
        <v/>
      </c>
      <c r="N218" s="19" t="str">
        <f t="shared" si="83"/>
        <v/>
      </c>
      <c r="O218" s="19" t="str">
        <f t="shared" si="84"/>
        <v/>
      </c>
      <c r="P218" s="19" t="str">
        <f t="shared" si="85"/>
        <v/>
      </c>
      <c r="Q218" s="29" t="str">
        <f t="shared" si="86"/>
        <v/>
      </c>
      <c r="R218" s="29" t="str">
        <f t="shared" si="87"/>
        <v/>
      </c>
      <c r="S218" s="29" t="str">
        <f t="shared" si="88"/>
        <v/>
      </c>
      <c r="T218" s="18" t="s">
        <v>38</v>
      </c>
    </row>
    <row r="219" spans="1:20" hidden="1" x14ac:dyDescent="0.2">
      <c r="A219" s="32" t="str">
        <f t="shared" si="78"/>
        <v/>
      </c>
      <c r="B219" s="92"/>
      <c r="C219" s="92"/>
      <c r="D219" s="92"/>
      <c r="E219" s="92"/>
      <c r="F219" s="92"/>
      <c r="G219" s="92"/>
      <c r="H219" s="92"/>
      <c r="I219" s="92"/>
      <c r="J219" s="19" t="str">
        <f t="shared" si="79"/>
        <v/>
      </c>
      <c r="K219" s="19" t="str">
        <f t="shared" si="80"/>
        <v/>
      </c>
      <c r="L219" s="19" t="str">
        <f t="shared" si="81"/>
        <v/>
      </c>
      <c r="M219" s="19" t="str">
        <f t="shared" si="82"/>
        <v/>
      </c>
      <c r="N219" s="19" t="str">
        <f t="shared" si="83"/>
        <v/>
      </c>
      <c r="O219" s="19" t="str">
        <f t="shared" si="84"/>
        <v/>
      </c>
      <c r="P219" s="19" t="str">
        <f t="shared" si="85"/>
        <v/>
      </c>
      <c r="Q219" s="29" t="str">
        <f t="shared" si="86"/>
        <v/>
      </c>
      <c r="R219" s="29" t="str">
        <f t="shared" si="87"/>
        <v/>
      </c>
      <c r="S219" s="29" t="str">
        <f t="shared" si="88"/>
        <v/>
      </c>
      <c r="T219" s="18" t="s">
        <v>38</v>
      </c>
    </row>
    <row r="220" spans="1:20" hidden="1" x14ac:dyDescent="0.2">
      <c r="A220" s="32" t="str">
        <f t="shared" si="78"/>
        <v/>
      </c>
      <c r="B220" s="92"/>
      <c r="C220" s="92"/>
      <c r="D220" s="92"/>
      <c r="E220" s="92"/>
      <c r="F220" s="92"/>
      <c r="G220" s="92"/>
      <c r="H220" s="92"/>
      <c r="I220" s="92"/>
      <c r="J220" s="19" t="str">
        <f t="shared" si="79"/>
        <v/>
      </c>
      <c r="K220" s="19" t="str">
        <f t="shared" si="80"/>
        <v/>
      </c>
      <c r="L220" s="19" t="str">
        <f t="shared" si="81"/>
        <v/>
      </c>
      <c r="M220" s="19" t="str">
        <f t="shared" si="82"/>
        <v/>
      </c>
      <c r="N220" s="19" t="str">
        <f t="shared" si="83"/>
        <v/>
      </c>
      <c r="O220" s="19" t="str">
        <f t="shared" si="84"/>
        <v/>
      </c>
      <c r="P220" s="19" t="str">
        <f t="shared" si="85"/>
        <v/>
      </c>
      <c r="Q220" s="29" t="str">
        <f t="shared" si="86"/>
        <v/>
      </c>
      <c r="R220" s="29" t="str">
        <f t="shared" si="87"/>
        <v/>
      </c>
      <c r="S220" s="29" t="str">
        <f t="shared" si="88"/>
        <v/>
      </c>
      <c r="T220" s="18" t="s">
        <v>38</v>
      </c>
    </row>
    <row r="221" spans="1:20" hidden="1" x14ac:dyDescent="0.2">
      <c r="A221" s="32" t="str">
        <f t="shared" si="78"/>
        <v/>
      </c>
      <c r="B221" s="92"/>
      <c r="C221" s="92"/>
      <c r="D221" s="92"/>
      <c r="E221" s="92"/>
      <c r="F221" s="92"/>
      <c r="G221" s="92"/>
      <c r="H221" s="92"/>
      <c r="I221" s="92"/>
      <c r="J221" s="19" t="str">
        <f t="shared" si="79"/>
        <v/>
      </c>
      <c r="K221" s="19" t="str">
        <f t="shared" si="80"/>
        <v/>
      </c>
      <c r="L221" s="19" t="str">
        <f t="shared" si="81"/>
        <v/>
      </c>
      <c r="M221" s="19" t="str">
        <f t="shared" si="82"/>
        <v/>
      </c>
      <c r="N221" s="19" t="str">
        <f t="shared" si="83"/>
        <v/>
      </c>
      <c r="O221" s="19" t="str">
        <f t="shared" si="84"/>
        <v/>
      </c>
      <c r="P221" s="19" t="str">
        <f t="shared" si="85"/>
        <v/>
      </c>
      <c r="Q221" s="29" t="str">
        <f t="shared" si="86"/>
        <v/>
      </c>
      <c r="R221" s="29" t="str">
        <f t="shared" si="87"/>
        <v/>
      </c>
      <c r="S221" s="29" t="str">
        <f t="shared" si="88"/>
        <v/>
      </c>
      <c r="T221" s="18" t="s">
        <v>38</v>
      </c>
    </row>
    <row r="222" spans="1:20" hidden="1" x14ac:dyDescent="0.2">
      <c r="A222" s="32" t="str">
        <f t="shared" si="78"/>
        <v/>
      </c>
      <c r="B222" s="92"/>
      <c r="C222" s="92"/>
      <c r="D222" s="92"/>
      <c r="E222" s="92"/>
      <c r="F222" s="92"/>
      <c r="G222" s="92"/>
      <c r="H222" s="92"/>
      <c r="I222" s="92"/>
      <c r="J222" s="19" t="str">
        <f t="shared" si="79"/>
        <v/>
      </c>
      <c r="K222" s="19" t="str">
        <f t="shared" si="80"/>
        <v/>
      </c>
      <c r="L222" s="19" t="str">
        <f t="shared" si="81"/>
        <v/>
      </c>
      <c r="M222" s="19" t="str">
        <f t="shared" si="82"/>
        <v/>
      </c>
      <c r="N222" s="19" t="str">
        <f t="shared" si="83"/>
        <v/>
      </c>
      <c r="O222" s="19" t="str">
        <f t="shared" si="84"/>
        <v/>
      </c>
      <c r="P222" s="19" t="str">
        <f t="shared" si="85"/>
        <v/>
      </c>
      <c r="Q222" s="29" t="str">
        <f t="shared" si="86"/>
        <v/>
      </c>
      <c r="R222" s="29" t="str">
        <f t="shared" si="87"/>
        <v/>
      </c>
      <c r="S222" s="29" t="str">
        <f t="shared" si="88"/>
        <v/>
      </c>
      <c r="T222" s="18" t="s">
        <v>38</v>
      </c>
    </row>
    <row r="223" spans="1:20" hidden="1" x14ac:dyDescent="0.2">
      <c r="A223" s="32" t="str">
        <f t="shared" si="78"/>
        <v/>
      </c>
      <c r="B223" s="92"/>
      <c r="C223" s="92"/>
      <c r="D223" s="92"/>
      <c r="E223" s="92"/>
      <c r="F223" s="92"/>
      <c r="G223" s="92"/>
      <c r="H223" s="92"/>
      <c r="I223" s="92"/>
      <c r="J223" s="19" t="str">
        <f t="shared" si="79"/>
        <v/>
      </c>
      <c r="K223" s="19" t="str">
        <f t="shared" si="80"/>
        <v/>
      </c>
      <c r="L223" s="19" t="str">
        <f t="shared" si="81"/>
        <v/>
      </c>
      <c r="M223" s="19" t="str">
        <f t="shared" si="82"/>
        <v/>
      </c>
      <c r="N223" s="19" t="str">
        <f t="shared" si="83"/>
        <v/>
      </c>
      <c r="O223" s="19" t="str">
        <f t="shared" si="84"/>
        <v/>
      </c>
      <c r="P223" s="19" t="str">
        <f t="shared" si="85"/>
        <v/>
      </c>
      <c r="Q223" s="29" t="str">
        <f t="shared" si="86"/>
        <v/>
      </c>
      <c r="R223" s="29" t="str">
        <f t="shared" si="87"/>
        <v/>
      </c>
      <c r="S223" s="29" t="str">
        <f t="shared" si="88"/>
        <v/>
      </c>
      <c r="T223" s="18" t="s">
        <v>38</v>
      </c>
    </row>
    <row r="224" spans="1:20" hidden="1" x14ac:dyDescent="0.2">
      <c r="A224" s="32" t="str">
        <f t="shared" si="78"/>
        <v/>
      </c>
      <c r="B224" s="92"/>
      <c r="C224" s="92"/>
      <c r="D224" s="92"/>
      <c r="E224" s="92"/>
      <c r="F224" s="92"/>
      <c r="G224" s="92"/>
      <c r="H224" s="92"/>
      <c r="I224" s="92"/>
      <c r="J224" s="19" t="str">
        <f t="shared" si="79"/>
        <v/>
      </c>
      <c r="K224" s="19" t="str">
        <f t="shared" si="80"/>
        <v/>
      </c>
      <c r="L224" s="19" t="str">
        <f t="shared" si="81"/>
        <v/>
      </c>
      <c r="M224" s="19" t="str">
        <f t="shared" si="82"/>
        <v/>
      </c>
      <c r="N224" s="19" t="str">
        <f t="shared" si="83"/>
        <v/>
      </c>
      <c r="O224" s="19" t="str">
        <f t="shared" si="84"/>
        <v/>
      </c>
      <c r="P224" s="19" t="str">
        <f t="shared" si="85"/>
        <v/>
      </c>
      <c r="Q224" s="29" t="str">
        <f t="shared" si="86"/>
        <v/>
      </c>
      <c r="R224" s="29" t="str">
        <f t="shared" si="87"/>
        <v/>
      </c>
      <c r="S224" s="29" t="str">
        <f t="shared" si="88"/>
        <v/>
      </c>
      <c r="T224" s="18" t="s">
        <v>38</v>
      </c>
    </row>
    <row r="225" spans="1:20" hidden="1" x14ac:dyDescent="0.2">
      <c r="A225" s="32" t="str">
        <f t="shared" si="78"/>
        <v/>
      </c>
      <c r="B225" s="92"/>
      <c r="C225" s="92"/>
      <c r="D225" s="92"/>
      <c r="E225" s="92"/>
      <c r="F225" s="92"/>
      <c r="G225" s="92"/>
      <c r="H225" s="92"/>
      <c r="I225" s="92"/>
      <c r="J225" s="19" t="str">
        <f t="shared" si="79"/>
        <v/>
      </c>
      <c r="K225" s="19" t="str">
        <f t="shared" si="80"/>
        <v/>
      </c>
      <c r="L225" s="19" t="str">
        <f t="shared" si="81"/>
        <v/>
      </c>
      <c r="M225" s="19" t="str">
        <f t="shared" si="82"/>
        <v/>
      </c>
      <c r="N225" s="19" t="str">
        <f t="shared" si="83"/>
        <v/>
      </c>
      <c r="O225" s="19" t="str">
        <f t="shared" si="84"/>
        <v/>
      </c>
      <c r="P225" s="19" t="str">
        <f t="shared" si="85"/>
        <v/>
      </c>
      <c r="Q225" s="29" t="str">
        <f t="shared" si="86"/>
        <v/>
      </c>
      <c r="R225" s="29" t="str">
        <f t="shared" si="87"/>
        <v/>
      </c>
      <c r="S225" s="29" t="str">
        <f t="shared" si="88"/>
        <v/>
      </c>
      <c r="T225" s="18" t="s">
        <v>38</v>
      </c>
    </row>
    <row r="226" spans="1:20" hidden="1" x14ac:dyDescent="0.2">
      <c r="A226" s="21" t="s">
        <v>24</v>
      </c>
      <c r="B226" s="214"/>
      <c r="C226" s="215"/>
      <c r="D226" s="215"/>
      <c r="E226" s="215"/>
      <c r="F226" s="215"/>
      <c r="G226" s="215"/>
      <c r="H226" s="215"/>
      <c r="I226" s="216"/>
      <c r="J226" s="23">
        <f t="shared" ref="J226:P226" si="89">SUM(J209:J225)</f>
        <v>0</v>
      </c>
      <c r="K226" s="23">
        <f t="shared" si="89"/>
        <v>0</v>
      </c>
      <c r="L226" s="23">
        <f t="shared" si="89"/>
        <v>0</v>
      </c>
      <c r="M226" s="23">
        <f t="shared" si="89"/>
        <v>0</v>
      </c>
      <c r="N226" s="23">
        <f t="shared" si="89"/>
        <v>0</v>
      </c>
      <c r="O226" s="23">
        <f t="shared" si="89"/>
        <v>0</v>
      </c>
      <c r="P226" s="23">
        <f t="shared" si="89"/>
        <v>0</v>
      </c>
      <c r="Q226" s="21">
        <f>COUNTIF(Q209:Q225,"E")</f>
        <v>0</v>
      </c>
      <c r="R226" s="21">
        <f>COUNTIF(R209:R225,"C")</f>
        <v>0</v>
      </c>
      <c r="S226" s="21">
        <f>COUNTIF(S209:S225,"VP")</f>
        <v>0</v>
      </c>
      <c r="T226" s="18"/>
    </row>
    <row r="227" spans="1:20" ht="18" hidden="1" customHeight="1" x14ac:dyDescent="0.2">
      <c r="A227" s="93" t="s">
        <v>69</v>
      </c>
      <c r="B227" s="94"/>
      <c r="C227" s="94"/>
      <c r="D227" s="94"/>
      <c r="E227" s="94"/>
      <c r="F227" s="94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5"/>
    </row>
    <row r="228" spans="1:20" hidden="1" x14ac:dyDescent="0.2">
      <c r="A228" s="32" t="str">
        <f>IF(ISNA(INDEX($A$35:$T$131,MATCH($B228,$B$35:$B$131,0),1)),"",INDEX($A$35:$T$131,MATCH($B228,$B$35:$B$131,0),1))</f>
        <v/>
      </c>
      <c r="B228" s="92"/>
      <c r="C228" s="92"/>
      <c r="D228" s="92"/>
      <c r="E228" s="92"/>
      <c r="F228" s="92"/>
      <c r="G228" s="92"/>
      <c r="H228" s="92"/>
      <c r="I228" s="92"/>
      <c r="J228" s="19" t="str">
        <f>IF(ISNA(INDEX($A$35:$T$131,MATCH($B228,$B$35:$B$131,0),10)),"",INDEX($A$35:$T$131,MATCH($B228,$B$35:$B$131,0),10))</f>
        <v/>
      </c>
      <c r="K228" s="19" t="str">
        <f>IF(ISNA(INDEX($A$35:$T$131,MATCH($B228,$B$35:$B$131,0),11)),"",INDEX($A$35:$T$131,MATCH($B228,$B$35:$B$131,0),11))</f>
        <v/>
      </c>
      <c r="L228" s="19" t="str">
        <f>IF(ISNA(INDEX($A$35:$T$131,MATCH($B228,$B$35:$B$131,0),12)),"",INDEX($A$35:$T$131,MATCH($B228,$B$35:$B$131,0),12))</f>
        <v/>
      </c>
      <c r="M228" s="19" t="str">
        <f>IF(ISNA(INDEX($A$35:$T$131,MATCH($B228,$B$35:$B$131,0),13)),"",INDEX($A$35:$T$131,MATCH($B228,$B$35:$B$131,0),13))</f>
        <v/>
      </c>
      <c r="N228" s="19" t="str">
        <f>IF(ISNA(INDEX($A$35:$T$131,MATCH($B228,$B$35:$B$131,0),14)),"",INDEX($A$35:$T$131,MATCH($B228,$B$35:$B$131,0),14))</f>
        <v/>
      </c>
      <c r="O228" s="19" t="str">
        <f>IF(ISNA(INDEX($A$35:$T$131,MATCH($B228,$B$35:$B$131,0),15)),"",INDEX($A$35:$T$131,MATCH($B228,$B$35:$B$131,0),15))</f>
        <v/>
      </c>
      <c r="P228" s="19" t="str">
        <f>IF(ISNA(INDEX($A$35:$T$131,MATCH($B228,$B$35:$B$131,0),16)),"",INDEX($A$35:$T$131,MATCH($B228,$B$35:$B$131,0),16))</f>
        <v/>
      </c>
      <c r="Q228" s="29" t="str">
        <f>IF(ISNA(INDEX($A$35:$T$131,MATCH($B228,$B$35:$B$131,0),17)),"",INDEX($A$35:$T$131,MATCH($B228,$B$35:$B$131,0),17))</f>
        <v/>
      </c>
      <c r="R228" s="29" t="str">
        <f>IF(ISNA(INDEX($A$35:$T$131,MATCH($B228,$B$35:$B$131,0),18)),"",INDEX($A$35:$T$131,MATCH($B228,$B$35:$B$131,0),18))</f>
        <v/>
      </c>
      <c r="S228" s="29" t="str">
        <f>IF(ISNA(INDEX($A$35:$T$131,MATCH($B228,$B$35:$B$131,0),19)),"",INDEX($A$35:$T$131,MATCH($B228,$B$35:$B$131,0),19))</f>
        <v/>
      </c>
      <c r="T228" s="18" t="s">
        <v>38</v>
      </c>
    </row>
    <row r="229" spans="1:20" hidden="1" x14ac:dyDescent="0.2">
      <c r="A229" s="32" t="str">
        <f>IF(ISNA(INDEX($A$35:$T$131,MATCH($B229,$B$35:$B$131,0),1)),"",INDEX($A$35:$T$131,MATCH($B229,$B$35:$B$131,0),1))</f>
        <v/>
      </c>
      <c r="B229" s="92"/>
      <c r="C229" s="92"/>
      <c r="D229" s="92"/>
      <c r="E229" s="92"/>
      <c r="F229" s="92"/>
      <c r="G229" s="92"/>
      <c r="H229" s="92"/>
      <c r="I229" s="92"/>
      <c r="J229" s="19" t="str">
        <f>IF(ISNA(INDEX($A$35:$T$131,MATCH($B229,$B$35:$B$131,0),10)),"",INDEX($A$35:$T$131,MATCH($B229,$B$35:$B$131,0),10))</f>
        <v/>
      </c>
      <c r="K229" s="19" t="str">
        <f>IF(ISNA(INDEX($A$35:$T$131,MATCH($B229,$B$35:$B$131,0),11)),"",INDEX($A$35:$T$131,MATCH($B229,$B$35:$B$131,0),11))</f>
        <v/>
      </c>
      <c r="L229" s="19" t="str">
        <f>IF(ISNA(INDEX($A$35:$T$131,MATCH($B229,$B$35:$B$131,0),12)),"",INDEX($A$35:$T$131,MATCH($B229,$B$35:$B$131,0),12))</f>
        <v/>
      </c>
      <c r="M229" s="19" t="str">
        <f>IF(ISNA(INDEX($A$35:$T$131,MATCH($B229,$B$35:$B$131,0),13)),"",INDEX($A$35:$T$131,MATCH($B229,$B$35:$B$131,0),13))</f>
        <v/>
      </c>
      <c r="N229" s="19" t="str">
        <f>IF(ISNA(INDEX($A$35:$T$131,MATCH($B229,$B$35:$B$131,0),14)),"",INDEX($A$35:$T$131,MATCH($B229,$B$35:$B$131,0),14))</f>
        <v/>
      </c>
      <c r="O229" s="19" t="str">
        <f>IF(ISNA(INDEX($A$35:$T$131,MATCH($B229,$B$35:$B$131,0),15)),"",INDEX($A$35:$T$131,MATCH($B229,$B$35:$B$131,0),15))</f>
        <v/>
      </c>
      <c r="P229" s="19" t="str">
        <f>IF(ISNA(INDEX($A$35:$T$131,MATCH($B229,$B$35:$B$131,0),16)),"",INDEX($A$35:$T$131,MATCH($B229,$B$35:$B$131,0),16))</f>
        <v/>
      </c>
      <c r="Q229" s="29" t="str">
        <f>IF(ISNA(INDEX($A$35:$T$131,MATCH($B229,$B$35:$B$131,0),17)),"",INDEX($A$35:$T$131,MATCH($B229,$B$35:$B$131,0),17))</f>
        <v/>
      </c>
      <c r="R229" s="29" t="str">
        <f>IF(ISNA(INDEX($A$35:$T$131,MATCH($B229,$B$35:$B$131,0),18)),"",INDEX($A$35:$T$131,MATCH($B229,$B$35:$B$131,0),18))</f>
        <v/>
      </c>
      <c r="S229" s="29" t="str">
        <f>IF(ISNA(INDEX($A$35:$T$131,MATCH($B229,$B$35:$B$131,0),19)),"",INDEX($A$35:$T$131,MATCH($B229,$B$35:$B$131,0),19))</f>
        <v/>
      </c>
      <c r="T229" s="18" t="s">
        <v>38</v>
      </c>
    </row>
    <row r="230" spans="1:20" hidden="1" x14ac:dyDescent="0.2">
      <c r="A230" s="32" t="str">
        <f>IF(ISNA(INDEX($A$35:$T$131,MATCH($B230,$B$35:$B$131,0),1)),"",INDEX($A$35:$T$131,MATCH($B230,$B$35:$B$131,0),1))</f>
        <v/>
      </c>
      <c r="B230" s="92"/>
      <c r="C230" s="92"/>
      <c r="D230" s="92"/>
      <c r="E230" s="92"/>
      <c r="F230" s="92"/>
      <c r="G230" s="92"/>
      <c r="H230" s="92"/>
      <c r="I230" s="92"/>
      <c r="J230" s="19" t="str">
        <f>IF(ISNA(INDEX($A$35:$T$131,MATCH($B230,$B$35:$B$131,0),10)),"",INDEX($A$35:$T$131,MATCH($B230,$B$35:$B$131,0),10))</f>
        <v/>
      </c>
      <c r="K230" s="19" t="str">
        <f>IF(ISNA(INDEX($A$35:$T$131,MATCH($B230,$B$35:$B$131,0),11)),"",INDEX($A$35:$T$131,MATCH($B230,$B$35:$B$131,0),11))</f>
        <v/>
      </c>
      <c r="L230" s="19" t="str">
        <f>IF(ISNA(INDEX($A$35:$T$131,MATCH($B230,$B$35:$B$131,0),12)),"",INDEX($A$35:$T$131,MATCH($B230,$B$35:$B$131,0),12))</f>
        <v/>
      </c>
      <c r="M230" s="19" t="str">
        <f>IF(ISNA(INDEX($A$35:$T$131,MATCH($B230,$B$35:$B$131,0),13)),"",INDEX($A$35:$T$131,MATCH($B230,$B$35:$B$131,0),13))</f>
        <v/>
      </c>
      <c r="N230" s="19" t="str">
        <f>IF(ISNA(INDEX($A$35:$T$131,MATCH($B230,$B$35:$B$131,0),14)),"",INDEX($A$35:$T$131,MATCH($B230,$B$35:$B$131,0),14))</f>
        <v/>
      </c>
      <c r="O230" s="19" t="str">
        <f>IF(ISNA(INDEX($A$35:$T$131,MATCH($B230,$B$35:$B$131,0),15)),"",INDEX($A$35:$T$131,MATCH($B230,$B$35:$B$131,0),15))</f>
        <v/>
      </c>
      <c r="P230" s="19" t="str">
        <f>IF(ISNA(INDEX($A$35:$T$131,MATCH($B230,$B$35:$B$131,0),16)),"",INDEX($A$35:$T$131,MATCH($B230,$B$35:$B$131,0),16))</f>
        <v/>
      </c>
      <c r="Q230" s="29" t="str">
        <f>IF(ISNA(INDEX($A$35:$T$131,MATCH($B230,$B$35:$B$131,0),17)),"",INDEX($A$35:$T$131,MATCH($B230,$B$35:$B$131,0),17))</f>
        <v/>
      </c>
      <c r="R230" s="29" t="str">
        <f>IF(ISNA(INDEX($A$35:$T$131,MATCH($B230,$B$35:$B$131,0),18)),"",INDEX($A$35:$T$131,MATCH($B230,$B$35:$B$131,0),18))</f>
        <v/>
      </c>
      <c r="S230" s="29" t="str">
        <f>IF(ISNA(INDEX($A$35:$T$131,MATCH($B230,$B$35:$B$131,0),19)),"",INDEX($A$35:$T$131,MATCH($B230,$B$35:$B$131,0),19))</f>
        <v/>
      </c>
      <c r="T230" s="18" t="s">
        <v>38</v>
      </c>
    </row>
    <row r="231" spans="1:20" hidden="1" x14ac:dyDescent="0.2">
      <c r="A231" s="32" t="str">
        <f>IF(ISNA(INDEX($A$35:$T$131,MATCH($B231,$B$35:$B$131,0),1)),"",INDEX($A$35:$T$131,MATCH($B231,$B$35:$B$131,0),1))</f>
        <v/>
      </c>
      <c r="B231" s="92"/>
      <c r="C231" s="92"/>
      <c r="D231" s="92"/>
      <c r="E231" s="92"/>
      <c r="F231" s="92"/>
      <c r="G231" s="92"/>
      <c r="H231" s="92"/>
      <c r="I231" s="92"/>
      <c r="J231" s="19" t="str">
        <f>IF(ISNA(INDEX($A$35:$T$131,MATCH($B231,$B$35:$B$131,0),10)),"",INDEX($A$35:$T$131,MATCH($B231,$B$35:$B$131,0),10))</f>
        <v/>
      </c>
      <c r="K231" s="19" t="str">
        <f>IF(ISNA(INDEX($A$35:$T$131,MATCH($B231,$B$35:$B$131,0),11)),"",INDEX($A$35:$T$131,MATCH($B231,$B$35:$B$131,0),11))</f>
        <v/>
      </c>
      <c r="L231" s="19" t="str">
        <f>IF(ISNA(INDEX($A$35:$T$131,MATCH($B231,$B$35:$B$131,0),12)),"",INDEX($A$35:$T$131,MATCH($B231,$B$35:$B$131,0),12))</f>
        <v/>
      </c>
      <c r="M231" s="19" t="str">
        <f>IF(ISNA(INDEX($A$35:$T$131,MATCH($B231,$B$35:$B$131,0),13)),"",INDEX($A$35:$T$131,MATCH($B231,$B$35:$B$131,0),13))</f>
        <v/>
      </c>
      <c r="N231" s="19" t="str">
        <f>IF(ISNA(INDEX($A$35:$T$131,MATCH($B231,$B$35:$B$131,0),14)),"",INDEX($A$35:$T$131,MATCH($B231,$B$35:$B$131,0),14))</f>
        <v/>
      </c>
      <c r="O231" s="19" t="str">
        <f>IF(ISNA(INDEX($A$35:$T$131,MATCH($B231,$B$35:$B$131,0),15)),"",INDEX($A$35:$T$131,MATCH($B231,$B$35:$B$131,0),15))</f>
        <v/>
      </c>
      <c r="P231" s="19" t="str">
        <f>IF(ISNA(INDEX($A$35:$T$131,MATCH($B231,$B$35:$B$131,0),16)),"",INDEX($A$35:$T$131,MATCH($B231,$B$35:$B$131,0),16))</f>
        <v/>
      </c>
      <c r="Q231" s="29" t="str">
        <f>IF(ISNA(INDEX($A$35:$T$131,MATCH($B231,$B$35:$B$131,0),17)),"",INDEX($A$35:$T$131,MATCH($B231,$B$35:$B$131,0),17))</f>
        <v/>
      </c>
      <c r="R231" s="29" t="str">
        <f>IF(ISNA(INDEX($A$35:$T$131,MATCH($B231,$B$35:$B$131,0),18)),"",INDEX($A$35:$T$131,MATCH($B231,$B$35:$B$131,0),18))</f>
        <v/>
      </c>
      <c r="S231" s="29" t="str">
        <f>IF(ISNA(INDEX($A$35:$T$131,MATCH($B231,$B$35:$B$131,0),19)),"",INDEX($A$35:$T$131,MATCH($B231,$B$35:$B$131,0),19))</f>
        <v/>
      </c>
      <c r="T231" s="18" t="s">
        <v>38</v>
      </c>
    </row>
    <row r="232" spans="1:20" hidden="1" x14ac:dyDescent="0.2">
      <c r="A232" s="21" t="s">
        <v>24</v>
      </c>
      <c r="B232" s="97"/>
      <c r="C232" s="97"/>
      <c r="D232" s="97"/>
      <c r="E232" s="97"/>
      <c r="F232" s="97"/>
      <c r="G232" s="97"/>
      <c r="H232" s="97"/>
      <c r="I232" s="97"/>
      <c r="J232" s="23">
        <f t="shared" ref="J232:P232" si="90">SUM(J228:J231)</f>
        <v>0</v>
      </c>
      <c r="K232" s="23">
        <f t="shared" si="90"/>
        <v>0</v>
      </c>
      <c r="L232" s="23">
        <f t="shared" si="90"/>
        <v>0</v>
      </c>
      <c r="M232" s="23">
        <f t="shared" si="90"/>
        <v>0</v>
      </c>
      <c r="N232" s="23">
        <f t="shared" si="90"/>
        <v>0</v>
      </c>
      <c r="O232" s="23">
        <f t="shared" si="90"/>
        <v>0</v>
      </c>
      <c r="P232" s="23">
        <f t="shared" si="90"/>
        <v>0</v>
      </c>
      <c r="Q232" s="21">
        <f>COUNTIF(Q228:Q231,"E")</f>
        <v>0</v>
      </c>
      <c r="R232" s="21">
        <f>COUNTIF(R228:R231,"C")</f>
        <v>0</v>
      </c>
      <c r="S232" s="21">
        <f>COUNTIF(S228:S231,"VP")</f>
        <v>0</v>
      </c>
      <c r="T232" s="22"/>
    </row>
    <row r="233" spans="1:20" ht="25.5" hidden="1" customHeight="1" x14ac:dyDescent="0.2">
      <c r="A233" s="202" t="s">
        <v>77</v>
      </c>
      <c r="B233" s="203"/>
      <c r="C233" s="203"/>
      <c r="D233" s="203"/>
      <c r="E233" s="203"/>
      <c r="F233" s="203"/>
      <c r="G233" s="203"/>
      <c r="H233" s="203"/>
      <c r="I233" s="204"/>
      <c r="J233" s="23">
        <f t="shared" ref="J233:S233" si="91">SUM(J226,J232)</f>
        <v>0</v>
      </c>
      <c r="K233" s="23">
        <f t="shared" si="91"/>
        <v>0</v>
      </c>
      <c r="L233" s="23">
        <f t="shared" si="91"/>
        <v>0</v>
      </c>
      <c r="M233" s="23">
        <f t="shared" si="91"/>
        <v>0</v>
      </c>
      <c r="N233" s="23">
        <f t="shared" si="91"/>
        <v>0</v>
      </c>
      <c r="O233" s="23">
        <f t="shared" si="91"/>
        <v>0</v>
      </c>
      <c r="P233" s="23">
        <f t="shared" si="91"/>
        <v>0</v>
      </c>
      <c r="Q233" s="23">
        <f t="shared" si="91"/>
        <v>0</v>
      </c>
      <c r="R233" s="23">
        <f t="shared" si="91"/>
        <v>0</v>
      </c>
      <c r="S233" s="23">
        <f t="shared" si="91"/>
        <v>0</v>
      </c>
      <c r="T233" s="28"/>
    </row>
    <row r="234" spans="1:20" ht="13.5" hidden="1" customHeight="1" x14ac:dyDescent="0.2">
      <c r="A234" s="205" t="s">
        <v>47</v>
      </c>
      <c r="B234" s="206"/>
      <c r="C234" s="206"/>
      <c r="D234" s="206"/>
      <c r="E234" s="206"/>
      <c r="F234" s="206"/>
      <c r="G234" s="206"/>
      <c r="H234" s="206"/>
      <c r="I234" s="206"/>
      <c r="J234" s="207"/>
      <c r="K234" s="23">
        <f t="shared" ref="K234:P234" si="92">K226*14+K232*12</f>
        <v>0</v>
      </c>
      <c r="L234" s="23">
        <f t="shared" si="92"/>
        <v>0</v>
      </c>
      <c r="M234" s="23">
        <f t="shared" si="92"/>
        <v>0</v>
      </c>
      <c r="N234" s="23">
        <f t="shared" si="92"/>
        <v>0</v>
      </c>
      <c r="O234" s="23">
        <f t="shared" si="92"/>
        <v>0</v>
      </c>
      <c r="P234" s="23">
        <f t="shared" si="92"/>
        <v>0</v>
      </c>
      <c r="Q234" s="196"/>
      <c r="R234" s="197"/>
      <c r="S234" s="197"/>
      <c r="T234" s="198"/>
    </row>
    <row r="235" spans="1:20" ht="16.5" hidden="1" customHeight="1" x14ac:dyDescent="0.2">
      <c r="A235" s="208"/>
      <c r="B235" s="209"/>
      <c r="C235" s="209"/>
      <c r="D235" s="209"/>
      <c r="E235" s="209"/>
      <c r="F235" s="209"/>
      <c r="G235" s="209"/>
      <c r="H235" s="209"/>
      <c r="I235" s="209"/>
      <c r="J235" s="210"/>
      <c r="K235" s="190">
        <f>SUM(K234:M234)</f>
        <v>0</v>
      </c>
      <c r="L235" s="191"/>
      <c r="M235" s="192"/>
      <c r="N235" s="193">
        <f>SUM(N234:O234)</f>
        <v>0</v>
      </c>
      <c r="O235" s="194"/>
      <c r="P235" s="195"/>
      <c r="Q235" s="199"/>
      <c r="R235" s="200"/>
      <c r="S235" s="200"/>
      <c r="T235" s="201"/>
    </row>
    <row r="236" spans="1:20" ht="8.25" hidden="1" customHeight="1" x14ac:dyDescent="0.2"/>
    <row r="237" spans="1:20" hidden="1" x14ac:dyDescent="0.2">
      <c r="B237" s="2"/>
      <c r="C237" s="2"/>
      <c r="D237" s="2"/>
      <c r="E237" s="2"/>
      <c r="F237" s="2"/>
      <c r="G237" s="2"/>
      <c r="M237" s="7"/>
      <c r="N237" s="7"/>
      <c r="O237" s="7"/>
      <c r="P237" s="7"/>
      <c r="Q237" s="7"/>
      <c r="R237" s="7"/>
      <c r="S237" s="7"/>
    </row>
    <row r="238" spans="1:20" hidden="1" x14ac:dyDescent="0.2">
      <c r="B238" s="7"/>
      <c r="C238" s="7"/>
      <c r="D238" s="7"/>
      <c r="E238" s="7"/>
      <c r="F238" s="7"/>
      <c r="G238" s="7"/>
      <c r="H238" s="16"/>
      <c r="I238" s="16"/>
      <c r="J238" s="16"/>
      <c r="M238" s="7"/>
      <c r="N238" s="7"/>
      <c r="O238" s="7"/>
      <c r="P238" s="7"/>
      <c r="Q238" s="7"/>
      <c r="R238" s="7"/>
      <c r="S238" s="7"/>
    </row>
    <row r="239" spans="1:20" ht="12" hidden="1" customHeight="1" x14ac:dyDescent="0.2"/>
    <row r="240" spans="1:20" ht="22.5" customHeight="1" x14ac:dyDescent="0.2">
      <c r="A240" s="97" t="s">
        <v>107</v>
      </c>
      <c r="B240" s="217"/>
      <c r="C240" s="217"/>
      <c r="D240" s="217"/>
      <c r="E240" s="217"/>
      <c r="F240" s="217"/>
      <c r="G240" s="217"/>
      <c r="H240" s="217"/>
      <c r="I240" s="217"/>
      <c r="J240" s="217"/>
      <c r="K240" s="217"/>
      <c r="L240" s="217"/>
      <c r="M240" s="217"/>
      <c r="N240" s="217"/>
      <c r="O240" s="217"/>
      <c r="P240" s="217"/>
      <c r="Q240" s="217"/>
      <c r="R240" s="217"/>
      <c r="S240" s="217"/>
      <c r="T240" s="217"/>
    </row>
    <row r="241" spans="1:20" ht="25.5" customHeight="1" x14ac:dyDescent="0.2">
      <c r="A241" s="97" t="s">
        <v>26</v>
      </c>
      <c r="B241" s="97" t="s">
        <v>25</v>
      </c>
      <c r="C241" s="97"/>
      <c r="D241" s="97"/>
      <c r="E241" s="97"/>
      <c r="F241" s="97"/>
      <c r="G241" s="97"/>
      <c r="H241" s="97"/>
      <c r="I241" s="97"/>
      <c r="J241" s="96" t="s">
        <v>39</v>
      </c>
      <c r="K241" s="96" t="s">
        <v>23</v>
      </c>
      <c r="L241" s="96"/>
      <c r="M241" s="96"/>
      <c r="N241" s="96" t="s">
        <v>40</v>
      </c>
      <c r="O241" s="96"/>
      <c r="P241" s="96"/>
      <c r="Q241" s="96" t="s">
        <v>22</v>
      </c>
      <c r="R241" s="96"/>
      <c r="S241" s="96"/>
      <c r="T241" s="96" t="s">
        <v>21</v>
      </c>
    </row>
    <row r="242" spans="1:20" ht="18" customHeight="1" x14ac:dyDescent="0.2">
      <c r="A242" s="97"/>
      <c r="B242" s="97"/>
      <c r="C242" s="97"/>
      <c r="D242" s="97"/>
      <c r="E242" s="97"/>
      <c r="F242" s="97"/>
      <c r="G242" s="97"/>
      <c r="H242" s="97"/>
      <c r="I242" s="97"/>
      <c r="J242" s="96"/>
      <c r="K242" s="30" t="s">
        <v>27</v>
      </c>
      <c r="L242" s="30" t="s">
        <v>28</v>
      </c>
      <c r="M242" s="30" t="s">
        <v>29</v>
      </c>
      <c r="N242" s="30" t="s">
        <v>33</v>
      </c>
      <c r="O242" s="30" t="s">
        <v>7</v>
      </c>
      <c r="P242" s="30" t="s">
        <v>30</v>
      </c>
      <c r="Q242" s="30" t="s">
        <v>31</v>
      </c>
      <c r="R242" s="30" t="s">
        <v>27</v>
      </c>
      <c r="S242" s="30" t="s">
        <v>32</v>
      </c>
      <c r="T242" s="96"/>
    </row>
    <row r="243" spans="1:20" ht="19.5" customHeight="1" x14ac:dyDescent="0.2">
      <c r="A243" s="93" t="s">
        <v>67</v>
      </c>
      <c r="B243" s="94"/>
      <c r="C243" s="94"/>
      <c r="D243" s="94"/>
      <c r="E243" s="94"/>
      <c r="F243" s="94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5"/>
    </row>
    <row r="244" spans="1:20" ht="26.1" customHeight="1" x14ac:dyDescent="0.2">
      <c r="A244" s="32" t="str">
        <f t="shared" ref="A244:A251" si="93">IF(ISNA(INDEX($A$35:$T$131,MATCH($B244,$B$35:$B$131,0),1)),"",INDEX($A$35:$T$131,MATCH($B244,$B$35:$B$131,0),1))</f>
        <v>LMM1166</v>
      </c>
      <c r="B244" s="219" t="s">
        <v>144</v>
      </c>
      <c r="C244" s="220"/>
      <c r="D244" s="220"/>
      <c r="E244" s="220"/>
      <c r="F244" s="220"/>
      <c r="G244" s="220"/>
      <c r="H244" s="220"/>
      <c r="I244" s="221"/>
      <c r="J244" s="19">
        <f t="shared" ref="J244:J251" si="94">IF(ISNA(INDEX($A$35:$T$131,MATCH($B244,$B$35:$B$131,0),10)),"",INDEX($A$35:$T$131,MATCH($B244,$B$35:$B$131,0),10))</f>
        <v>7</v>
      </c>
      <c r="K244" s="19">
        <f t="shared" ref="K244:K251" si="95">IF(ISNA(INDEX($A$35:$T$131,MATCH($B244,$B$35:$B$131,0),11)),"",INDEX($A$35:$T$131,MATCH($B244,$B$35:$B$131,0),11))</f>
        <v>2</v>
      </c>
      <c r="L244" s="19">
        <f t="shared" ref="L244:L251" si="96">IF(ISNA(INDEX($A$35:$T$131,MATCH($B244,$B$35:$B$131,0),12)),"",INDEX($A$35:$T$131,MATCH($B244,$B$35:$B$131,0),12))</f>
        <v>1</v>
      </c>
      <c r="M244" s="19">
        <f t="shared" ref="M244:M251" si="97">IF(ISNA(INDEX($A$35:$T$131,MATCH($B244,$B$35:$B$131,0),13)),"",INDEX($A$35:$T$131,MATCH($B244,$B$35:$B$131,0),13))</f>
        <v>0</v>
      </c>
      <c r="N244" s="19">
        <f t="shared" ref="N244:N251" si="98">IF(ISNA(INDEX($A$35:$T$131,MATCH($B244,$B$35:$B$131,0),14)),"",INDEX($A$35:$T$131,MATCH($B244,$B$35:$B$131,0),14))</f>
        <v>3</v>
      </c>
      <c r="O244" s="19">
        <f t="shared" ref="O244:O251" si="99">IF(ISNA(INDEX($A$35:$T$131,MATCH($B244,$B$35:$B$131,0),15)),"",INDEX($A$35:$T$131,MATCH($B244,$B$35:$B$131,0),15))</f>
        <v>10</v>
      </c>
      <c r="P244" s="19">
        <f t="shared" ref="P244:P251" si="100">IF(ISNA(INDEX($A$35:$T$131,MATCH($B244,$B$35:$B$131,0),16)),"",INDEX($A$35:$T$131,MATCH($B244,$B$35:$B$131,0),16))</f>
        <v>13</v>
      </c>
      <c r="Q244" s="29" t="str">
        <f t="shared" ref="Q244:Q251" si="101">IF(ISNA(INDEX($A$35:$T$131,MATCH($B244,$B$35:$B$131,0),17)),"",INDEX($A$35:$T$131,MATCH($B244,$B$35:$B$131,0),17))</f>
        <v>E</v>
      </c>
      <c r="R244" s="29">
        <f t="shared" ref="R244:R251" si="102">IF(ISNA(INDEX($A$35:$T$131,MATCH($B244,$B$35:$B$131,0),18)),"",INDEX($A$35:$T$131,MATCH($B244,$B$35:$B$131,0),18))</f>
        <v>0</v>
      </c>
      <c r="S244" s="29">
        <f t="shared" ref="S244:S251" si="103">IF(ISNA(INDEX($A$35:$T$131,MATCH($B244,$B$35:$B$131,0),19)),"",INDEX($A$35:$T$131,MATCH($B244,$B$35:$B$131,0),19))</f>
        <v>0</v>
      </c>
      <c r="T244" s="18" t="s">
        <v>104</v>
      </c>
    </row>
    <row r="245" spans="1:20" s="81" customFormat="1" ht="25.5" customHeight="1" x14ac:dyDescent="0.2">
      <c r="A245" s="78" t="str">
        <f t="shared" si="93"/>
        <v>LMM1167</v>
      </c>
      <c r="B245" s="218" t="s">
        <v>129</v>
      </c>
      <c r="C245" s="218"/>
      <c r="D245" s="218"/>
      <c r="E245" s="218"/>
      <c r="F245" s="218"/>
      <c r="G245" s="218"/>
      <c r="H245" s="218"/>
      <c r="I245" s="218"/>
      <c r="J245" s="79">
        <f t="shared" si="94"/>
        <v>3</v>
      </c>
      <c r="K245" s="79">
        <f t="shared" si="95"/>
        <v>0</v>
      </c>
      <c r="L245" s="79">
        <f t="shared" si="96"/>
        <v>0</v>
      </c>
      <c r="M245" s="79">
        <f t="shared" si="97"/>
        <v>2</v>
      </c>
      <c r="N245" s="79">
        <f t="shared" si="98"/>
        <v>2</v>
      </c>
      <c r="O245" s="79">
        <f t="shared" si="99"/>
        <v>3</v>
      </c>
      <c r="P245" s="79">
        <f t="shared" si="100"/>
        <v>5</v>
      </c>
      <c r="Q245" s="80">
        <f t="shared" si="101"/>
        <v>0</v>
      </c>
      <c r="R245" s="80">
        <f t="shared" si="102"/>
        <v>0</v>
      </c>
      <c r="S245" s="80" t="str">
        <f t="shared" si="103"/>
        <v>VP</v>
      </c>
      <c r="T245" s="74" t="s">
        <v>104</v>
      </c>
    </row>
    <row r="246" spans="1:20" x14ac:dyDescent="0.2">
      <c r="A246" s="32" t="str">
        <f t="shared" si="93"/>
        <v>LMX1101</v>
      </c>
      <c r="B246" s="219" t="s">
        <v>131</v>
      </c>
      <c r="C246" s="220"/>
      <c r="D246" s="220"/>
      <c r="E246" s="220"/>
      <c r="F246" s="220"/>
      <c r="G246" s="220"/>
      <c r="H246" s="220"/>
      <c r="I246" s="221"/>
      <c r="J246" s="19">
        <f t="shared" si="94"/>
        <v>4</v>
      </c>
      <c r="K246" s="19">
        <f t="shared" si="95"/>
        <v>2</v>
      </c>
      <c r="L246" s="19">
        <f t="shared" si="96"/>
        <v>1</v>
      </c>
      <c r="M246" s="19">
        <f t="shared" si="97"/>
        <v>0</v>
      </c>
      <c r="N246" s="19">
        <f t="shared" si="98"/>
        <v>3</v>
      </c>
      <c r="O246" s="19">
        <f t="shared" si="99"/>
        <v>4</v>
      </c>
      <c r="P246" s="19">
        <f t="shared" si="100"/>
        <v>7</v>
      </c>
      <c r="Q246" s="29">
        <f t="shared" si="101"/>
        <v>0</v>
      </c>
      <c r="R246" s="29" t="str">
        <f t="shared" si="102"/>
        <v>C</v>
      </c>
      <c r="S246" s="29">
        <f t="shared" si="103"/>
        <v>0</v>
      </c>
      <c r="T246" s="18" t="s">
        <v>104</v>
      </c>
    </row>
    <row r="247" spans="1:20" x14ac:dyDescent="0.2">
      <c r="A247" s="32" t="str">
        <f t="shared" si="93"/>
        <v>LMM1269</v>
      </c>
      <c r="B247" s="218" t="s">
        <v>152</v>
      </c>
      <c r="C247" s="218"/>
      <c r="D247" s="218"/>
      <c r="E247" s="218"/>
      <c r="F247" s="218"/>
      <c r="G247" s="218"/>
      <c r="H247" s="218"/>
      <c r="I247" s="218"/>
      <c r="J247" s="19">
        <f t="shared" si="94"/>
        <v>7</v>
      </c>
      <c r="K247" s="19">
        <f t="shared" si="95"/>
        <v>0</v>
      </c>
      <c r="L247" s="19">
        <f t="shared" si="96"/>
        <v>0</v>
      </c>
      <c r="M247" s="19">
        <f t="shared" si="97"/>
        <v>3</v>
      </c>
      <c r="N247" s="19">
        <f t="shared" si="98"/>
        <v>3</v>
      </c>
      <c r="O247" s="19">
        <f t="shared" si="99"/>
        <v>10</v>
      </c>
      <c r="P247" s="19">
        <f t="shared" si="100"/>
        <v>13</v>
      </c>
      <c r="Q247" s="29" t="str">
        <f t="shared" si="101"/>
        <v>E</v>
      </c>
      <c r="R247" s="29">
        <f t="shared" si="102"/>
        <v>0</v>
      </c>
      <c r="S247" s="29">
        <f t="shared" si="103"/>
        <v>0</v>
      </c>
      <c r="T247" s="18" t="s">
        <v>104</v>
      </c>
    </row>
    <row r="248" spans="1:20" s="81" customFormat="1" ht="25.5" customHeight="1" x14ac:dyDescent="0.2">
      <c r="A248" s="78" t="str">
        <f t="shared" si="93"/>
        <v>LMM1270</v>
      </c>
      <c r="B248" s="218" t="s">
        <v>137</v>
      </c>
      <c r="C248" s="218"/>
      <c r="D248" s="218"/>
      <c r="E248" s="218"/>
      <c r="F248" s="218"/>
      <c r="G248" s="218"/>
      <c r="H248" s="218"/>
      <c r="I248" s="218"/>
      <c r="J248" s="79">
        <f t="shared" si="94"/>
        <v>3</v>
      </c>
      <c r="K248" s="79">
        <f t="shared" si="95"/>
        <v>0</v>
      </c>
      <c r="L248" s="79">
        <f t="shared" si="96"/>
        <v>0</v>
      </c>
      <c r="M248" s="79">
        <f t="shared" si="97"/>
        <v>2</v>
      </c>
      <c r="N248" s="79">
        <f t="shared" si="98"/>
        <v>2</v>
      </c>
      <c r="O248" s="79">
        <f t="shared" si="99"/>
        <v>3</v>
      </c>
      <c r="P248" s="79">
        <f t="shared" si="100"/>
        <v>5</v>
      </c>
      <c r="Q248" s="80">
        <f t="shared" si="101"/>
        <v>0</v>
      </c>
      <c r="R248" s="80">
        <f t="shared" si="102"/>
        <v>0</v>
      </c>
      <c r="S248" s="80" t="str">
        <f t="shared" si="103"/>
        <v>VP</v>
      </c>
      <c r="T248" s="74" t="s">
        <v>104</v>
      </c>
    </row>
    <row r="249" spans="1:20" x14ac:dyDescent="0.2">
      <c r="A249" s="32" t="str">
        <f t="shared" si="93"/>
        <v>LMX1201</v>
      </c>
      <c r="B249" s="219" t="s">
        <v>148</v>
      </c>
      <c r="C249" s="220"/>
      <c r="D249" s="220"/>
      <c r="E249" s="220"/>
      <c r="F249" s="220"/>
      <c r="G249" s="220"/>
      <c r="H249" s="220"/>
      <c r="I249" s="221"/>
      <c r="J249" s="19">
        <f t="shared" si="94"/>
        <v>4</v>
      </c>
      <c r="K249" s="19">
        <f t="shared" si="95"/>
        <v>2</v>
      </c>
      <c r="L249" s="19">
        <f t="shared" si="96"/>
        <v>1</v>
      </c>
      <c r="M249" s="19">
        <f t="shared" si="97"/>
        <v>0</v>
      </c>
      <c r="N249" s="19">
        <f t="shared" si="98"/>
        <v>3</v>
      </c>
      <c r="O249" s="19">
        <f t="shared" si="99"/>
        <v>4</v>
      </c>
      <c r="P249" s="19">
        <f t="shared" si="100"/>
        <v>7</v>
      </c>
      <c r="Q249" s="29">
        <f t="shared" si="101"/>
        <v>0</v>
      </c>
      <c r="R249" s="29">
        <f t="shared" si="102"/>
        <v>0</v>
      </c>
      <c r="S249" s="29" t="str">
        <f t="shared" si="103"/>
        <v>VP</v>
      </c>
      <c r="T249" s="18" t="s">
        <v>104</v>
      </c>
    </row>
    <row r="250" spans="1:20" ht="23.25" customHeight="1" x14ac:dyDescent="0.2">
      <c r="A250" s="32" t="str">
        <f t="shared" si="93"/>
        <v>LMM2174</v>
      </c>
      <c r="B250" s="218" t="s">
        <v>146</v>
      </c>
      <c r="C250" s="218"/>
      <c r="D250" s="218"/>
      <c r="E250" s="218"/>
      <c r="F250" s="218"/>
      <c r="G250" s="218"/>
      <c r="H250" s="218"/>
      <c r="I250" s="218"/>
      <c r="J250" s="19">
        <f t="shared" si="94"/>
        <v>3</v>
      </c>
      <c r="K250" s="19">
        <f t="shared" si="95"/>
        <v>0</v>
      </c>
      <c r="L250" s="19">
        <f t="shared" si="96"/>
        <v>0</v>
      </c>
      <c r="M250" s="19">
        <f t="shared" si="97"/>
        <v>2</v>
      </c>
      <c r="N250" s="19">
        <f t="shared" si="98"/>
        <v>2</v>
      </c>
      <c r="O250" s="19">
        <f t="shared" si="99"/>
        <v>3</v>
      </c>
      <c r="P250" s="19">
        <f t="shared" si="100"/>
        <v>5</v>
      </c>
      <c r="Q250" s="29">
        <f t="shared" si="101"/>
        <v>0</v>
      </c>
      <c r="R250" s="29">
        <f t="shared" si="102"/>
        <v>0</v>
      </c>
      <c r="S250" s="29" t="str">
        <f t="shared" si="103"/>
        <v>VP</v>
      </c>
      <c r="T250" s="18" t="s">
        <v>104</v>
      </c>
    </row>
    <row r="251" spans="1:20" s="77" customFormat="1" x14ac:dyDescent="0.2">
      <c r="A251" s="32" t="str">
        <f t="shared" si="93"/>
        <v>LMX2101</v>
      </c>
      <c r="B251" s="218" t="s">
        <v>162</v>
      </c>
      <c r="C251" s="218"/>
      <c r="D251" s="218"/>
      <c r="E251" s="218"/>
      <c r="F251" s="218"/>
      <c r="G251" s="218"/>
      <c r="H251" s="218"/>
      <c r="I251" s="218"/>
      <c r="J251" s="19">
        <f t="shared" si="94"/>
        <v>4</v>
      </c>
      <c r="K251" s="19">
        <f t="shared" si="95"/>
        <v>2</v>
      </c>
      <c r="L251" s="19">
        <f t="shared" si="96"/>
        <v>1</v>
      </c>
      <c r="M251" s="19">
        <f t="shared" si="97"/>
        <v>0</v>
      </c>
      <c r="N251" s="19">
        <f t="shared" si="98"/>
        <v>3</v>
      </c>
      <c r="O251" s="19">
        <f t="shared" si="99"/>
        <v>4</v>
      </c>
      <c r="P251" s="19">
        <f t="shared" si="100"/>
        <v>7</v>
      </c>
      <c r="Q251" s="29">
        <f t="shared" si="101"/>
        <v>0</v>
      </c>
      <c r="R251" s="29" t="str">
        <f t="shared" si="102"/>
        <v>C</v>
      </c>
      <c r="S251" s="29">
        <f t="shared" si="103"/>
        <v>0</v>
      </c>
      <c r="T251" s="75" t="s">
        <v>104</v>
      </c>
    </row>
    <row r="252" spans="1:20" x14ac:dyDescent="0.2">
      <c r="A252" s="21" t="s">
        <v>24</v>
      </c>
      <c r="B252" s="214"/>
      <c r="C252" s="215"/>
      <c r="D252" s="215"/>
      <c r="E252" s="215"/>
      <c r="F252" s="215"/>
      <c r="G252" s="215"/>
      <c r="H252" s="215"/>
      <c r="I252" s="216"/>
      <c r="J252" s="23">
        <f t="shared" ref="J252:P252" si="104">SUM(J244:J250)</f>
        <v>31</v>
      </c>
      <c r="K252" s="23">
        <f t="shared" si="104"/>
        <v>6</v>
      </c>
      <c r="L252" s="23">
        <f t="shared" si="104"/>
        <v>3</v>
      </c>
      <c r="M252" s="23">
        <f t="shared" si="104"/>
        <v>9</v>
      </c>
      <c r="N252" s="23">
        <f t="shared" si="104"/>
        <v>18</v>
      </c>
      <c r="O252" s="23">
        <f t="shared" si="104"/>
        <v>37</v>
      </c>
      <c r="P252" s="23">
        <f t="shared" si="104"/>
        <v>55</v>
      </c>
      <c r="Q252" s="21">
        <f>COUNTIF(Q244:Q250,"E")</f>
        <v>2</v>
      </c>
      <c r="R252" s="21">
        <f>COUNTIF(R244:R250,"C")</f>
        <v>1</v>
      </c>
      <c r="S252" s="21">
        <f>COUNTIF(S244:S250,"VP")</f>
        <v>4</v>
      </c>
      <c r="T252" s="18"/>
    </row>
    <row r="253" spans="1:20" ht="19.5" customHeight="1" x14ac:dyDescent="0.2">
      <c r="A253" s="93" t="s">
        <v>69</v>
      </c>
      <c r="B253" s="94"/>
      <c r="C253" s="94"/>
      <c r="D253" s="94"/>
      <c r="E253" s="94"/>
      <c r="F253" s="94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5"/>
    </row>
    <row r="254" spans="1:20" s="81" customFormat="1" ht="25.5" customHeight="1" x14ac:dyDescent="0.2">
      <c r="A254" s="78" t="str">
        <f>IF(ISNA(INDEX($A$35:$T$131,MATCH($B254,$B$35:$B$131,0),1)),"",INDEX($A$35:$T$131,MATCH($B254,$B$35:$B$131,0),1))</f>
        <v>LMM2277</v>
      </c>
      <c r="B254" s="219" t="s">
        <v>154</v>
      </c>
      <c r="C254" s="220"/>
      <c r="D254" s="220"/>
      <c r="E254" s="220"/>
      <c r="F254" s="220"/>
      <c r="G254" s="220"/>
      <c r="H254" s="220"/>
      <c r="I254" s="221"/>
      <c r="J254" s="79">
        <f>IF(ISNA(INDEX($A$35:$T$131,MATCH($B254,$B$35:$B$131,0),10)),"",INDEX($A$35:$T$131,MATCH($B254,$B$35:$B$131,0),10))</f>
        <v>3</v>
      </c>
      <c r="K254" s="79">
        <f>IF(ISNA(INDEX($A$35:$T$131,MATCH($B254,$B$35:$B$131,0),11)),"",INDEX($A$35:$T$131,MATCH($B254,$B$35:$B$131,0),11))</f>
        <v>0</v>
      </c>
      <c r="L254" s="79">
        <f>IF(ISNA(INDEX($A$35:$T$131,MATCH($B254,$B$35:$B$131,0),12)),"",INDEX($A$35:$T$131,MATCH($B254,$B$35:$B$131,0),12))</f>
        <v>0</v>
      </c>
      <c r="M254" s="79">
        <f>IF(ISNA(INDEX($A$35:$T$131,MATCH($B254,$B$35:$B$131,0),13)),"",INDEX($A$35:$T$131,MATCH($B254,$B$35:$B$131,0),13))</f>
        <v>2</v>
      </c>
      <c r="N254" s="79">
        <f>IF(ISNA(INDEX($A$35:$T$131,MATCH($B254,$B$35:$B$131,0),14)),"",INDEX($A$35:$T$131,MATCH($B254,$B$35:$B$131,0),14))</f>
        <v>2</v>
      </c>
      <c r="O254" s="79">
        <f>IF(ISNA(INDEX($A$35:$T$131,MATCH($B254,$B$35:$B$131,0),15)),"",INDEX($A$35:$T$131,MATCH($B254,$B$35:$B$131,0),15))</f>
        <v>3</v>
      </c>
      <c r="P254" s="79">
        <f>IF(ISNA(INDEX($A$35:$T$131,MATCH($B254,$B$35:$B$131,0),16)),"",INDEX($A$35:$T$131,MATCH($B254,$B$35:$B$131,0),16))</f>
        <v>5</v>
      </c>
      <c r="Q254" s="80">
        <f>IF(ISNA(INDEX($A$35:$T$131,MATCH($B254,$B$35:$B$131,0),17)),"",INDEX($A$35:$T$131,MATCH($B254,$B$35:$B$131,0),17))</f>
        <v>0</v>
      </c>
      <c r="R254" s="80">
        <f>IF(ISNA(INDEX($A$35:$T$131,MATCH($B254,$B$35:$B$131,0),18)),"",INDEX($A$35:$T$131,MATCH($B254,$B$35:$B$131,0),18))</f>
        <v>0</v>
      </c>
      <c r="S254" s="80" t="str">
        <f>IF(ISNA(INDEX($A$35:$T$131,MATCH($B254,$B$35:$B$131,0),19)),"",INDEX($A$35:$T$131,MATCH($B254,$B$35:$B$131,0),19))</f>
        <v>VP</v>
      </c>
      <c r="T254" s="74" t="s">
        <v>104</v>
      </c>
    </row>
    <row r="255" spans="1:20" x14ac:dyDescent="0.2">
      <c r="A255" s="32" t="str">
        <f>IF(ISNA(INDEX($A$35:$T$131,MATCH($B255,$B$35:$B$131,0),1)),"",INDEX($A$35:$T$131,MATCH($B255,$B$35:$B$131,0),1))</f>
        <v>LMM2278</v>
      </c>
      <c r="B255" s="219" t="s">
        <v>172</v>
      </c>
      <c r="C255" s="220"/>
      <c r="D255" s="220"/>
      <c r="E255" s="220"/>
      <c r="F255" s="220"/>
      <c r="G255" s="220"/>
      <c r="H255" s="220"/>
      <c r="I255" s="221"/>
      <c r="J255" s="19">
        <f>IF(ISNA(INDEX($A$35:$T$131,MATCH($B255,$B$35:$B$131,0),10)),"",INDEX($A$35:$T$131,MATCH($B255,$B$35:$B$131,0),10))</f>
        <v>4</v>
      </c>
      <c r="K255" s="19">
        <f>IF(ISNA(INDEX($A$35:$T$131,MATCH($B255,$B$35:$B$131,0),11)),"",INDEX($A$35:$T$131,MATCH($B255,$B$35:$B$131,0),11))</f>
        <v>0</v>
      </c>
      <c r="L255" s="19">
        <f>IF(ISNA(INDEX($A$35:$T$131,MATCH($B255,$B$35:$B$131,0),12)),"",INDEX($A$35:$T$131,MATCH($B255,$B$35:$B$131,0),12))</f>
        <v>0</v>
      </c>
      <c r="M255" s="19">
        <f>IF(ISNA(INDEX($A$35:$T$131,MATCH($B255,$B$35:$B$131,0),13)),"",INDEX($A$35:$T$131,MATCH($B255,$B$35:$B$131,0),13))</f>
        <v>3</v>
      </c>
      <c r="N255" s="19">
        <f>IF(ISNA(INDEX($A$35:$T$131,MATCH($B255,$B$35:$B$131,0),14)),"",INDEX($A$35:$T$131,MATCH($B255,$B$35:$B$131,0),14))</f>
        <v>3</v>
      </c>
      <c r="O255" s="19">
        <f>IF(ISNA(INDEX($A$35:$T$131,MATCH($B255,$B$35:$B$131,0),15)),"",INDEX($A$35:$T$131,MATCH($B255,$B$35:$B$131,0),15))</f>
        <v>4</v>
      </c>
      <c r="P255" s="19">
        <f>IF(ISNA(INDEX($A$35:$T$131,MATCH($B255,$B$35:$B$131,0),16)),"",INDEX($A$35:$T$131,MATCH($B255,$B$35:$B$131,0),16))</f>
        <v>7</v>
      </c>
      <c r="Q255" s="29" t="str">
        <f>IF(ISNA(INDEX($A$35:$T$131,MATCH($B255,$B$35:$B$131,0),17)),"",INDEX($A$35:$T$131,MATCH($B255,$B$35:$B$131,0),17))</f>
        <v>E</v>
      </c>
      <c r="R255" s="29">
        <f>IF(ISNA(INDEX($A$35:$T$131,MATCH($B255,$B$35:$B$131,0),18)),"",INDEX($A$35:$T$131,MATCH($B255,$B$35:$B$131,0),18))</f>
        <v>0</v>
      </c>
      <c r="S255" s="29">
        <f>IF(ISNA(INDEX($A$35:$T$131,MATCH($B255,$B$35:$B$131,0),19)),"",INDEX($A$35:$T$131,MATCH($B255,$B$35:$B$131,0),19))</f>
        <v>0</v>
      </c>
      <c r="T255" s="18" t="s">
        <v>104</v>
      </c>
    </row>
    <row r="256" spans="1:20" x14ac:dyDescent="0.2">
      <c r="A256" s="21" t="s">
        <v>24</v>
      </c>
      <c r="B256" s="97"/>
      <c r="C256" s="97"/>
      <c r="D256" s="97"/>
      <c r="E256" s="97"/>
      <c r="F256" s="97"/>
      <c r="G256" s="97"/>
      <c r="H256" s="97"/>
      <c r="I256" s="97"/>
      <c r="J256" s="23">
        <f t="shared" ref="J256:P256" si="105">SUM(J254:J255)</f>
        <v>7</v>
      </c>
      <c r="K256" s="23">
        <f t="shared" si="105"/>
        <v>0</v>
      </c>
      <c r="L256" s="23">
        <f t="shared" si="105"/>
        <v>0</v>
      </c>
      <c r="M256" s="23">
        <f t="shared" si="105"/>
        <v>5</v>
      </c>
      <c r="N256" s="23">
        <f t="shared" si="105"/>
        <v>5</v>
      </c>
      <c r="O256" s="23">
        <f t="shared" si="105"/>
        <v>7</v>
      </c>
      <c r="P256" s="23">
        <f t="shared" si="105"/>
        <v>12</v>
      </c>
      <c r="Q256" s="21">
        <f>COUNTIF(Q254:Q255,"E")</f>
        <v>1</v>
      </c>
      <c r="R256" s="21">
        <f>COUNTIF(R254:R255,"C")</f>
        <v>0</v>
      </c>
      <c r="S256" s="21">
        <f>COUNTIF(S254:S255,"VP")</f>
        <v>1</v>
      </c>
      <c r="T256" s="22"/>
    </row>
    <row r="257" spans="1:20" ht="27.75" customHeight="1" x14ac:dyDescent="0.2">
      <c r="A257" s="202" t="s">
        <v>77</v>
      </c>
      <c r="B257" s="203"/>
      <c r="C257" s="203"/>
      <c r="D257" s="203"/>
      <c r="E257" s="203"/>
      <c r="F257" s="203"/>
      <c r="G257" s="203"/>
      <c r="H257" s="203"/>
      <c r="I257" s="204"/>
      <c r="J257" s="23">
        <f t="shared" ref="J257:S257" si="106">SUM(J252,J256)</f>
        <v>38</v>
      </c>
      <c r="K257" s="23">
        <f t="shared" si="106"/>
        <v>6</v>
      </c>
      <c r="L257" s="23">
        <f t="shared" si="106"/>
        <v>3</v>
      </c>
      <c r="M257" s="23">
        <f t="shared" si="106"/>
        <v>14</v>
      </c>
      <c r="N257" s="23">
        <f t="shared" si="106"/>
        <v>23</v>
      </c>
      <c r="O257" s="23">
        <f t="shared" si="106"/>
        <v>44</v>
      </c>
      <c r="P257" s="23">
        <f t="shared" si="106"/>
        <v>67</v>
      </c>
      <c r="Q257" s="23">
        <f t="shared" si="106"/>
        <v>3</v>
      </c>
      <c r="R257" s="23">
        <f t="shared" si="106"/>
        <v>1</v>
      </c>
      <c r="S257" s="23">
        <f t="shared" si="106"/>
        <v>5</v>
      </c>
      <c r="T257" s="28"/>
    </row>
    <row r="258" spans="1:20" ht="17.25" customHeight="1" x14ac:dyDescent="0.2">
      <c r="A258" s="205" t="s">
        <v>47</v>
      </c>
      <c r="B258" s="206"/>
      <c r="C258" s="206"/>
      <c r="D258" s="206"/>
      <c r="E258" s="206"/>
      <c r="F258" s="206"/>
      <c r="G258" s="206"/>
      <c r="H258" s="206"/>
      <c r="I258" s="206"/>
      <c r="J258" s="207"/>
      <c r="K258" s="23">
        <f t="shared" ref="K258:P258" si="107">K252*14+K256*14</f>
        <v>84</v>
      </c>
      <c r="L258" s="23">
        <f t="shared" si="107"/>
        <v>42</v>
      </c>
      <c r="M258" s="23">
        <f t="shared" si="107"/>
        <v>196</v>
      </c>
      <c r="N258" s="23">
        <f t="shared" si="107"/>
        <v>322</v>
      </c>
      <c r="O258" s="23">
        <f t="shared" si="107"/>
        <v>616</v>
      </c>
      <c r="P258" s="23">
        <f t="shared" si="107"/>
        <v>938</v>
      </c>
      <c r="Q258" s="196"/>
      <c r="R258" s="197"/>
      <c r="S258" s="197"/>
      <c r="T258" s="198"/>
    </row>
    <row r="259" spans="1:20" x14ac:dyDescent="0.2">
      <c r="A259" s="208"/>
      <c r="B259" s="209"/>
      <c r="C259" s="209"/>
      <c r="D259" s="209"/>
      <c r="E259" s="209"/>
      <c r="F259" s="209"/>
      <c r="G259" s="209"/>
      <c r="H259" s="209"/>
      <c r="I259" s="209"/>
      <c r="J259" s="210"/>
      <c r="K259" s="190">
        <f>SUM(K258:M258)</f>
        <v>322</v>
      </c>
      <c r="L259" s="191"/>
      <c r="M259" s="192"/>
      <c r="N259" s="193">
        <f>SUM(N258:O258)</f>
        <v>938</v>
      </c>
      <c r="O259" s="194"/>
      <c r="P259" s="195"/>
      <c r="Q259" s="199"/>
      <c r="R259" s="200"/>
      <c r="S259" s="200"/>
      <c r="T259" s="201"/>
    </row>
    <row r="260" spans="1:20" ht="8.25" hidden="1" customHeight="1" x14ac:dyDescent="0.2"/>
    <row r="261" spans="1:20" hidden="1" x14ac:dyDescent="0.2">
      <c r="B261" s="7"/>
      <c r="C261" s="7"/>
      <c r="D261" s="7"/>
      <c r="E261" s="7"/>
      <c r="F261" s="7"/>
      <c r="G261" s="7"/>
      <c r="H261" s="16"/>
      <c r="I261" s="16"/>
      <c r="J261" s="16"/>
      <c r="M261" s="7"/>
      <c r="N261" s="7"/>
      <c r="O261" s="7"/>
      <c r="P261" s="7"/>
      <c r="Q261" s="7"/>
      <c r="R261" s="7"/>
      <c r="S261" s="7"/>
    </row>
    <row r="262" spans="1:20" hidden="1" x14ac:dyDescent="0.2"/>
    <row r="263" spans="1:20" ht="26.25" customHeight="1" x14ac:dyDescent="0.2">
      <c r="A263" s="96" t="s">
        <v>108</v>
      </c>
      <c r="B263" s="217"/>
      <c r="C263" s="217"/>
      <c r="D263" s="217"/>
      <c r="E263" s="217"/>
      <c r="F263" s="217"/>
      <c r="G263" s="217"/>
      <c r="H263" s="217"/>
      <c r="I263" s="217"/>
      <c r="J263" s="217"/>
      <c r="K263" s="217"/>
      <c r="L263" s="217"/>
      <c r="M263" s="217"/>
      <c r="N263" s="217"/>
      <c r="O263" s="217"/>
      <c r="P263" s="217"/>
      <c r="Q263" s="217"/>
      <c r="R263" s="217"/>
      <c r="S263" s="217"/>
      <c r="T263" s="217"/>
    </row>
    <row r="264" spans="1:20" ht="27" customHeight="1" x14ac:dyDescent="0.2">
      <c r="A264" s="223" t="s">
        <v>26</v>
      </c>
      <c r="B264" s="97" t="s">
        <v>25</v>
      </c>
      <c r="C264" s="97"/>
      <c r="D264" s="97"/>
      <c r="E264" s="97"/>
      <c r="F264" s="97"/>
      <c r="G264" s="97"/>
      <c r="H264" s="97"/>
      <c r="I264" s="97"/>
      <c r="J264" s="96" t="s">
        <v>39</v>
      </c>
      <c r="K264" s="96" t="s">
        <v>23</v>
      </c>
      <c r="L264" s="96"/>
      <c r="M264" s="96"/>
      <c r="N264" s="96" t="s">
        <v>40</v>
      </c>
      <c r="O264" s="96"/>
      <c r="P264" s="96"/>
      <c r="Q264" s="96" t="s">
        <v>22</v>
      </c>
      <c r="R264" s="96"/>
      <c r="S264" s="96"/>
      <c r="T264" s="96" t="s">
        <v>21</v>
      </c>
    </row>
    <row r="265" spans="1:20" ht="18" customHeight="1" x14ac:dyDescent="0.2">
      <c r="A265" s="224"/>
      <c r="B265" s="97"/>
      <c r="C265" s="97"/>
      <c r="D265" s="97"/>
      <c r="E265" s="97"/>
      <c r="F265" s="97"/>
      <c r="G265" s="97"/>
      <c r="H265" s="97"/>
      <c r="I265" s="97"/>
      <c r="J265" s="96"/>
      <c r="K265" s="30" t="s">
        <v>27</v>
      </c>
      <c r="L265" s="30" t="s">
        <v>28</v>
      </c>
      <c r="M265" s="30" t="s">
        <v>29</v>
      </c>
      <c r="N265" s="30" t="s">
        <v>33</v>
      </c>
      <c r="O265" s="30" t="s">
        <v>7</v>
      </c>
      <c r="P265" s="30" t="s">
        <v>30</v>
      </c>
      <c r="Q265" s="30" t="s">
        <v>31</v>
      </c>
      <c r="R265" s="30" t="s">
        <v>27</v>
      </c>
      <c r="S265" s="30" t="s">
        <v>32</v>
      </c>
      <c r="T265" s="96"/>
    </row>
    <row r="266" spans="1:20" x14ac:dyDescent="0.2">
      <c r="A266" s="93" t="s">
        <v>67</v>
      </c>
      <c r="B266" s="94"/>
      <c r="C266" s="94"/>
      <c r="D266" s="94"/>
      <c r="E266" s="94"/>
      <c r="F266" s="94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  <c r="S266" s="94"/>
      <c r="T266" s="95"/>
    </row>
    <row r="267" spans="1:20" ht="26.1" customHeight="1" x14ac:dyDescent="0.2">
      <c r="A267" s="32" t="str">
        <f t="shared" ref="A267:A273" si="108">IF(ISNA(INDEX($A$35:$T$131,MATCH($B267,$B$35:$B$131,0),1)),"",INDEX($A$35:$T$131,MATCH($B267,$B$35:$B$131,0),1))</f>
        <v>LMM1164</v>
      </c>
      <c r="B267" s="219" t="s">
        <v>140</v>
      </c>
      <c r="C267" s="220"/>
      <c r="D267" s="220"/>
      <c r="E267" s="220"/>
      <c r="F267" s="220"/>
      <c r="G267" s="220"/>
      <c r="H267" s="220"/>
      <c r="I267" s="221"/>
      <c r="J267" s="19">
        <f t="shared" ref="J267:J273" si="109">IF(ISNA(INDEX($A$35:$T$131,MATCH($B267,$B$35:$B$131,0),10)),"",INDEX($A$35:$T$131,MATCH($B267,$B$35:$B$131,0),10))</f>
        <v>8</v>
      </c>
      <c r="K267" s="19">
        <f t="shared" ref="K267:K273" si="110">IF(ISNA(INDEX($A$35:$T$131,MATCH($B267,$B$35:$B$131,0),11)),"",INDEX($A$35:$T$131,MATCH($B267,$B$35:$B$131,0),11))</f>
        <v>2</v>
      </c>
      <c r="L267" s="19">
        <f t="shared" ref="L267:L273" si="111">IF(ISNA(INDEX($A$35:$T$131,MATCH($B267,$B$35:$B$131,0),12)),"",INDEX($A$35:$T$131,MATCH($B267,$B$35:$B$131,0),12))</f>
        <v>1</v>
      </c>
      <c r="M267" s="19">
        <f t="shared" ref="M267:M273" si="112">IF(ISNA(INDEX($A$35:$T$131,MATCH($B267,$B$35:$B$131,0),13)),"",INDEX($A$35:$T$131,MATCH($B267,$B$35:$B$131,0),13))</f>
        <v>1</v>
      </c>
      <c r="N267" s="19">
        <f t="shared" ref="N267:N273" si="113">IF(ISNA(INDEX($A$35:$T$131,MATCH($B267,$B$35:$B$131,0),14)),"",INDEX($A$35:$T$131,MATCH($B267,$B$35:$B$131,0),14))</f>
        <v>4</v>
      </c>
      <c r="O267" s="19">
        <f t="shared" ref="O267:O273" si="114">IF(ISNA(INDEX($A$35:$T$131,MATCH($B267,$B$35:$B$131,0),15)),"",INDEX($A$35:$T$131,MATCH($B267,$B$35:$B$131,0),15))</f>
        <v>10</v>
      </c>
      <c r="P267" s="19">
        <f t="shared" ref="P267:P273" si="115">IF(ISNA(INDEX($A$35:$T$131,MATCH($B267,$B$35:$B$131,0),16)),"",INDEX($A$35:$T$131,MATCH($B267,$B$35:$B$131,0),16))</f>
        <v>14</v>
      </c>
      <c r="Q267" s="29" t="str">
        <f t="shared" ref="Q267:Q273" si="116">IF(ISNA(INDEX($A$35:$T$131,MATCH($B267,$B$35:$B$131,0),17)),"",INDEX($A$35:$T$131,MATCH($B267,$B$35:$B$131,0),17))</f>
        <v>E</v>
      </c>
      <c r="R267" s="29">
        <f t="shared" ref="R267:R273" si="117">IF(ISNA(INDEX($A$35:$T$131,MATCH($B267,$B$35:$B$131,0),18)),"",INDEX($A$35:$T$131,MATCH($B267,$B$35:$B$131,0),18))</f>
        <v>0</v>
      </c>
      <c r="S267" s="29">
        <f t="shared" ref="S267:S273" si="118">IF(ISNA(INDEX($A$35:$T$131,MATCH($B267,$B$35:$B$131,0),19)),"",INDEX($A$35:$T$131,MATCH($B267,$B$35:$B$131,0),19))</f>
        <v>0</v>
      </c>
      <c r="T267" s="18" t="s">
        <v>105</v>
      </c>
    </row>
    <row r="268" spans="1:20" x14ac:dyDescent="0.2">
      <c r="A268" s="32" t="str">
        <f t="shared" si="108"/>
        <v>LMM1165</v>
      </c>
      <c r="B268" s="218" t="s">
        <v>142</v>
      </c>
      <c r="C268" s="218"/>
      <c r="D268" s="218"/>
      <c r="E268" s="218"/>
      <c r="F268" s="218"/>
      <c r="G268" s="218"/>
      <c r="H268" s="218"/>
      <c r="I268" s="218"/>
      <c r="J268" s="19">
        <f t="shared" si="109"/>
        <v>8</v>
      </c>
      <c r="K268" s="19">
        <f t="shared" si="110"/>
        <v>1</v>
      </c>
      <c r="L268" s="19">
        <f t="shared" si="111"/>
        <v>1</v>
      </c>
      <c r="M268" s="19">
        <f t="shared" si="112"/>
        <v>2</v>
      </c>
      <c r="N268" s="19">
        <f t="shared" si="113"/>
        <v>4</v>
      </c>
      <c r="O268" s="19">
        <f t="shared" si="114"/>
        <v>10</v>
      </c>
      <c r="P268" s="19">
        <f t="shared" si="115"/>
        <v>14</v>
      </c>
      <c r="Q268" s="29" t="str">
        <f t="shared" si="116"/>
        <v>E</v>
      </c>
      <c r="R268" s="29">
        <f t="shared" si="117"/>
        <v>0</v>
      </c>
      <c r="S268" s="29">
        <f t="shared" si="118"/>
        <v>0</v>
      </c>
      <c r="T268" s="18" t="s">
        <v>105</v>
      </c>
    </row>
    <row r="269" spans="1:20" ht="26.1" customHeight="1" x14ac:dyDescent="0.2">
      <c r="A269" s="32" t="str">
        <f t="shared" si="108"/>
        <v>LMM1267</v>
      </c>
      <c r="B269" s="219" t="s">
        <v>149</v>
      </c>
      <c r="C269" s="220"/>
      <c r="D269" s="220"/>
      <c r="E269" s="220"/>
      <c r="F269" s="220"/>
      <c r="G269" s="220"/>
      <c r="H269" s="220"/>
      <c r="I269" s="221"/>
      <c r="J269" s="19">
        <f t="shared" si="109"/>
        <v>8</v>
      </c>
      <c r="K269" s="19">
        <f t="shared" si="110"/>
        <v>2</v>
      </c>
      <c r="L269" s="19">
        <f t="shared" si="111"/>
        <v>2</v>
      </c>
      <c r="M269" s="19">
        <f t="shared" si="112"/>
        <v>0</v>
      </c>
      <c r="N269" s="19">
        <f t="shared" si="113"/>
        <v>4</v>
      </c>
      <c r="O269" s="19">
        <f t="shared" si="114"/>
        <v>10</v>
      </c>
      <c r="P269" s="19">
        <f t="shared" si="115"/>
        <v>14</v>
      </c>
      <c r="Q269" s="29" t="str">
        <f t="shared" si="116"/>
        <v>E</v>
      </c>
      <c r="R269" s="29">
        <f t="shared" si="117"/>
        <v>0</v>
      </c>
      <c r="S269" s="29">
        <f t="shared" si="118"/>
        <v>0</v>
      </c>
      <c r="T269" s="18" t="s">
        <v>105</v>
      </c>
    </row>
    <row r="270" spans="1:20" x14ac:dyDescent="0.2">
      <c r="A270" s="32" t="str">
        <f t="shared" si="108"/>
        <v>LMM1268</v>
      </c>
      <c r="B270" s="218" t="s">
        <v>150</v>
      </c>
      <c r="C270" s="218"/>
      <c r="D270" s="218"/>
      <c r="E270" s="218"/>
      <c r="F270" s="218"/>
      <c r="G270" s="218"/>
      <c r="H270" s="218"/>
      <c r="I270" s="218"/>
      <c r="J270" s="19">
        <f t="shared" si="109"/>
        <v>8</v>
      </c>
      <c r="K270" s="19">
        <f t="shared" si="110"/>
        <v>2</v>
      </c>
      <c r="L270" s="19">
        <f t="shared" si="111"/>
        <v>2</v>
      </c>
      <c r="M270" s="19">
        <f t="shared" si="112"/>
        <v>0</v>
      </c>
      <c r="N270" s="19">
        <f t="shared" si="113"/>
        <v>4</v>
      </c>
      <c r="O270" s="19">
        <f t="shared" si="114"/>
        <v>10</v>
      </c>
      <c r="P270" s="19">
        <f t="shared" si="115"/>
        <v>14</v>
      </c>
      <c r="Q270" s="29" t="str">
        <f t="shared" si="116"/>
        <v>E</v>
      </c>
      <c r="R270" s="29">
        <f t="shared" si="117"/>
        <v>0</v>
      </c>
      <c r="S270" s="29">
        <f t="shared" si="118"/>
        <v>0</v>
      </c>
      <c r="T270" s="18" t="s">
        <v>105</v>
      </c>
    </row>
    <row r="271" spans="1:20" ht="22.5" customHeight="1" x14ac:dyDescent="0.2">
      <c r="A271" s="32" t="str">
        <f t="shared" si="108"/>
        <v>LMM2171</v>
      </c>
      <c r="B271" s="218" t="s">
        <v>123</v>
      </c>
      <c r="C271" s="218"/>
      <c r="D271" s="218"/>
      <c r="E271" s="218"/>
      <c r="F271" s="218"/>
      <c r="G271" s="218"/>
      <c r="H271" s="218"/>
      <c r="I271" s="218"/>
      <c r="J271" s="19">
        <f t="shared" si="109"/>
        <v>8</v>
      </c>
      <c r="K271" s="19">
        <f t="shared" si="110"/>
        <v>2</v>
      </c>
      <c r="L271" s="19">
        <f t="shared" si="111"/>
        <v>2</v>
      </c>
      <c r="M271" s="19">
        <f t="shared" si="112"/>
        <v>0</v>
      </c>
      <c r="N271" s="19">
        <f t="shared" si="113"/>
        <v>4</v>
      </c>
      <c r="O271" s="19">
        <f t="shared" si="114"/>
        <v>10</v>
      </c>
      <c r="P271" s="19">
        <f t="shared" si="115"/>
        <v>14</v>
      </c>
      <c r="Q271" s="29" t="str">
        <f t="shared" si="116"/>
        <v>E</v>
      </c>
      <c r="R271" s="29">
        <f t="shared" si="117"/>
        <v>0</v>
      </c>
      <c r="S271" s="29">
        <f t="shared" si="118"/>
        <v>0</v>
      </c>
      <c r="T271" s="18" t="s">
        <v>105</v>
      </c>
    </row>
    <row r="272" spans="1:20" x14ac:dyDescent="0.2">
      <c r="A272" s="32" t="str">
        <f t="shared" si="108"/>
        <v>LMM2172</v>
      </c>
      <c r="B272" s="218" t="s">
        <v>125</v>
      </c>
      <c r="C272" s="218"/>
      <c r="D272" s="218"/>
      <c r="E272" s="218"/>
      <c r="F272" s="218"/>
      <c r="G272" s="218"/>
      <c r="H272" s="218"/>
      <c r="I272" s="218"/>
      <c r="J272" s="19">
        <f t="shared" si="109"/>
        <v>7</v>
      </c>
      <c r="K272" s="19">
        <f t="shared" si="110"/>
        <v>2</v>
      </c>
      <c r="L272" s="19">
        <f t="shared" si="111"/>
        <v>1</v>
      </c>
      <c r="M272" s="19">
        <f t="shared" si="112"/>
        <v>0</v>
      </c>
      <c r="N272" s="19">
        <f t="shared" si="113"/>
        <v>3</v>
      </c>
      <c r="O272" s="19">
        <f t="shared" si="114"/>
        <v>10</v>
      </c>
      <c r="P272" s="19">
        <f t="shared" si="115"/>
        <v>13</v>
      </c>
      <c r="Q272" s="29" t="str">
        <f t="shared" si="116"/>
        <v>E</v>
      </c>
      <c r="R272" s="29">
        <f t="shared" si="117"/>
        <v>0</v>
      </c>
      <c r="S272" s="29">
        <f t="shared" si="118"/>
        <v>0</v>
      </c>
      <c r="T272" s="18" t="s">
        <v>105</v>
      </c>
    </row>
    <row r="273" spans="1:20" ht="27.75" customHeight="1" x14ac:dyDescent="0.2">
      <c r="A273" s="32" t="str">
        <f t="shared" si="108"/>
        <v>LMM2173</v>
      </c>
      <c r="B273" s="218" t="s">
        <v>127</v>
      </c>
      <c r="C273" s="218"/>
      <c r="D273" s="218"/>
      <c r="E273" s="218"/>
      <c r="F273" s="218"/>
      <c r="G273" s="218"/>
      <c r="H273" s="218"/>
      <c r="I273" s="218"/>
      <c r="J273" s="19">
        <f t="shared" si="109"/>
        <v>8</v>
      </c>
      <c r="K273" s="19">
        <f t="shared" si="110"/>
        <v>2</v>
      </c>
      <c r="L273" s="19">
        <f t="shared" si="111"/>
        <v>2</v>
      </c>
      <c r="M273" s="19">
        <f t="shared" si="112"/>
        <v>0</v>
      </c>
      <c r="N273" s="19">
        <f t="shared" si="113"/>
        <v>4</v>
      </c>
      <c r="O273" s="19">
        <f t="shared" si="114"/>
        <v>10</v>
      </c>
      <c r="P273" s="19">
        <f t="shared" si="115"/>
        <v>14</v>
      </c>
      <c r="Q273" s="29" t="str">
        <f t="shared" si="116"/>
        <v>E</v>
      </c>
      <c r="R273" s="29">
        <f t="shared" si="117"/>
        <v>0</v>
      </c>
      <c r="S273" s="29">
        <f t="shared" si="118"/>
        <v>0</v>
      </c>
      <c r="T273" s="18" t="s">
        <v>105</v>
      </c>
    </row>
    <row r="274" spans="1:20" x14ac:dyDescent="0.2">
      <c r="A274" s="21" t="s">
        <v>24</v>
      </c>
      <c r="B274" s="214"/>
      <c r="C274" s="215"/>
      <c r="D274" s="215"/>
      <c r="E274" s="215"/>
      <c r="F274" s="215"/>
      <c r="G274" s="215"/>
      <c r="H274" s="215"/>
      <c r="I274" s="216"/>
      <c r="J274" s="23">
        <f t="shared" ref="J274:P274" si="119">SUM(J267:J273)</f>
        <v>55</v>
      </c>
      <c r="K274" s="23">
        <f t="shared" si="119"/>
        <v>13</v>
      </c>
      <c r="L274" s="23">
        <f t="shared" si="119"/>
        <v>11</v>
      </c>
      <c r="M274" s="23">
        <f t="shared" si="119"/>
        <v>3</v>
      </c>
      <c r="N274" s="23">
        <f t="shared" si="119"/>
        <v>27</v>
      </c>
      <c r="O274" s="23">
        <f t="shared" si="119"/>
        <v>70</v>
      </c>
      <c r="P274" s="23">
        <f t="shared" si="119"/>
        <v>97</v>
      </c>
      <c r="Q274" s="21">
        <f>COUNTIF(Q267:Q273,"E")</f>
        <v>7</v>
      </c>
      <c r="R274" s="21">
        <f>COUNTIF(R267:R273,"C")</f>
        <v>0</v>
      </c>
      <c r="S274" s="21">
        <f>COUNTIF(S267:S273,"VP")</f>
        <v>0</v>
      </c>
      <c r="T274" s="18"/>
    </row>
    <row r="275" spans="1:20" x14ac:dyDescent="0.2">
      <c r="A275" s="93" t="s">
        <v>69</v>
      </c>
      <c r="B275" s="94"/>
      <c r="C275" s="94"/>
      <c r="D275" s="94"/>
      <c r="E275" s="94"/>
      <c r="F275" s="94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5"/>
    </row>
    <row r="276" spans="1:20" x14ac:dyDescent="0.2">
      <c r="A276" s="32" t="str">
        <f>IF(ISNA(INDEX($A$35:$T$131,MATCH($B276,$B$35:$B$131,0),1)),"",INDEX($A$35:$T$131,MATCH($B276,$B$35:$B$131,0),1))</f>
        <v>LME2274</v>
      </c>
      <c r="B276" s="92" t="s">
        <v>132</v>
      </c>
      <c r="C276" s="92"/>
      <c r="D276" s="92"/>
      <c r="E276" s="92"/>
      <c r="F276" s="92"/>
      <c r="G276" s="92"/>
      <c r="H276" s="92"/>
      <c r="I276" s="92"/>
      <c r="J276" s="19">
        <f>IF(ISNA(INDEX($A$35:$T$131,MATCH($B276,$B$35:$B$131,0),10)),"",INDEX($A$35:$T$131,MATCH($B276,$B$35:$B$131,0),10))</f>
        <v>8</v>
      </c>
      <c r="K276" s="19">
        <f>IF(ISNA(INDEX($A$35:$T$131,MATCH($B276,$B$35:$B$131,0),11)),"",INDEX($A$35:$T$131,MATCH($B276,$B$35:$B$131,0),11))</f>
        <v>2</v>
      </c>
      <c r="L276" s="19">
        <f>IF(ISNA(INDEX($A$35:$T$131,MATCH($B276,$B$35:$B$131,0),12)),"",INDEX($A$35:$T$131,MATCH($B276,$B$35:$B$131,0),12))</f>
        <v>1</v>
      </c>
      <c r="M276" s="19">
        <f>IF(ISNA(INDEX($A$35:$T$131,MATCH($B276,$B$35:$B$131,0),13)),"",INDEX($A$35:$T$131,MATCH($B276,$B$35:$B$131,0),13))</f>
        <v>1</v>
      </c>
      <c r="N276" s="19">
        <f>IF(ISNA(INDEX($A$35:$T$131,MATCH($B276,$B$35:$B$131,0),14)),"",INDEX($A$35:$T$131,MATCH($B276,$B$35:$B$131,0),14))</f>
        <v>4</v>
      </c>
      <c r="O276" s="19">
        <f>IF(ISNA(INDEX($A$35:$T$131,MATCH($B276,$B$35:$B$131,0),15)),"",INDEX($A$35:$T$131,MATCH($B276,$B$35:$B$131,0),15))</f>
        <v>10</v>
      </c>
      <c r="P276" s="19">
        <f>IF(ISNA(INDEX($A$35:$T$131,MATCH($B276,$B$35:$B$131,0),16)),"",INDEX($A$35:$T$131,MATCH($B276,$B$35:$B$131,0),16))</f>
        <v>14</v>
      </c>
      <c r="Q276" s="29" t="str">
        <f>IF(ISNA(INDEX($A$35:$T$131,MATCH($B276,$B$35:$B$131,0),17)),"",INDEX($A$35:$T$131,MATCH($B276,$B$35:$B$131,0),17))</f>
        <v>E</v>
      </c>
      <c r="R276" s="29">
        <f>IF(ISNA(INDEX($A$35:$T$131,MATCH($B276,$B$35:$B$131,0),18)),"",INDEX($A$35:$T$131,MATCH($B276,$B$35:$B$131,0),18))</f>
        <v>0</v>
      </c>
      <c r="S276" s="29">
        <f>IF(ISNA(INDEX($A$35:$T$131,MATCH($B276,$B$35:$B$131,0),19)),"",INDEX($A$35:$T$131,MATCH($B276,$B$35:$B$131,0),19))</f>
        <v>0</v>
      </c>
      <c r="T276" s="18" t="s">
        <v>105</v>
      </c>
    </row>
    <row r="277" spans="1:20" s="77" customFormat="1" x14ac:dyDescent="0.2">
      <c r="A277" s="32" t="str">
        <f>IF(ISNA(INDEX($A$35:$T$131,MATCH($B277,$B$35:$B$131,0),1)),"",INDEX($A$35:$T$131,MATCH($B277,$B$35:$B$131,0),1))</f>
        <v>LME2275</v>
      </c>
      <c r="B277" s="92" t="s">
        <v>133</v>
      </c>
      <c r="C277" s="92"/>
      <c r="D277" s="92"/>
      <c r="E277" s="92"/>
      <c r="F277" s="92"/>
      <c r="G277" s="92"/>
      <c r="H277" s="92"/>
      <c r="I277" s="92"/>
      <c r="J277" s="19">
        <f>IF(ISNA(INDEX($A$35:$T$131,MATCH($B277,$B$35:$B$131,0),10)),"",INDEX($A$35:$T$131,MATCH($B277,$B$35:$B$131,0),10))</f>
        <v>7</v>
      </c>
      <c r="K277" s="19">
        <f>IF(ISNA(INDEX($A$35:$T$131,MATCH($B277,$B$35:$B$131,0),11)),"",INDEX($A$35:$T$131,MATCH($B277,$B$35:$B$131,0),11))</f>
        <v>2</v>
      </c>
      <c r="L277" s="19">
        <f>IF(ISNA(INDEX($A$35:$T$131,MATCH($B277,$B$35:$B$131,0),12)),"",INDEX($A$35:$T$131,MATCH($B277,$B$35:$B$131,0),12))</f>
        <v>1</v>
      </c>
      <c r="M277" s="19">
        <f>IF(ISNA(INDEX($A$35:$T$131,MATCH($B277,$B$35:$B$131,0),13)),"",INDEX($A$35:$T$131,MATCH($B277,$B$35:$B$131,0),13))</f>
        <v>0</v>
      </c>
      <c r="N277" s="19">
        <f>IF(ISNA(INDEX($A$35:$T$131,MATCH($B277,$B$35:$B$131,0),14)),"",INDEX($A$35:$T$131,MATCH($B277,$B$35:$B$131,0),14))</f>
        <v>3</v>
      </c>
      <c r="O277" s="19">
        <f>IF(ISNA(INDEX($A$35:$T$131,MATCH($B277,$B$35:$B$131,0),15)),"",INDEX($A$35:$T$131,MATCH($B277,$B$35:$B$131,0),15))</f>
        <v>10</v>
      </c>
      <c r="P277" s="19">
        <f>IF(ISNA(INDEX($A$35:$T$131,MATCH($B277,$B$35:$B$131,0),16)),"",INDEX($A$35:$T$131,MATCH($B277,$B$35:$B$131,0),16))</f>
        <v>13</v>
      </c>
      <c r="Q277" s="29" t="str">
        <f>IF(ISNA(INDEX($A$35:$T$131,MATCH($B277,$B$35:$B$131,0),17)),"",INDEX($A$35:$T$131,MATCH($B277,$B$35:$B$131,0),17))</f>
        <v>E</v>
      </c>
      <c r="R277" s="29">
        <f>IF(ISNA(INDEX($A$35:$T$131,MATCH($B277,$B$35:$B$131,0),18)),"",INDEX($A$35:$T$131,MATCH($B277,$B$35:$B$131,0),18))</f>
        <v>0</v>
      </c>
      <c r="S277" s="29">
        <f>IF(ISNA(INDEX($A$35:$T$131,MATCH($B277,$B$35:$B$131,0),19)),"",INDEX($A$35:$T$131,MATCH($B277,$B$35:$B$131,0),19))</f>
        <v>0</v>
      </c>
      <c r="T277" s="75" t="s">
        <v>105</v>
      </c>
    </row>
    <row r="278" spans="1:20" x14ac:dyDescent="0.2">
      <c r="A278" s="32" t="str">
        <f>IF(ISNA(INDEX($A$35:$T$131,MATCH($B278,$B$35:$B$131,0),1)),"",INDEX($A$35:$T$131,MATCH($B278,$B$35:$B$131,0),1))</f>
        <v>LMM2276</v>
      </c>
      <c r="B278" s="92" t="s">
        <v>135</v>
      </c>
      <c r="C278" s="92"/>
      <c r="D278" s="92"/>
      <c r="E278" s="92"/>
      <c r="F278" s="92"/>
      <c r="G278" s="92"/>
      <c r="H278" s="92"/>
      <c r="I278" s="92"/>
      <c r="J278" s="19">
        <f>IF(ISNA(INDEX($A$35:$T$131,MATCH($B278,$B$35:$B$131,0),10)),"",INDEX($A$35:$T$131,MATCH($B278,$B$35:$B$131,0),10))</f>
        <v>8</v>
      </c>
      <c r="K278" s="19">
        <f>IF(ISNA(INDEX($A$35:$T$131,MATCH($B278,$B$35:$B$131,0),11)),"",INDEX($A$35:$T$131,MATCH($B278,$B$35:$B$131,0),11))</f>
        <v>1</v>
      </c>
      <c r="L278" s="19">
        <f>IF(ISNA(INDEX($A$35:$T$131,MATCH($B278,$B$35:$B$131,0),12)),"",INDEX($A$35:$T$131,MATCH($B278,$B$35:$B$131,0),12))</f>
        <v>1</v>
      </c>
      <c r="M278" s="19">
        <f>IF(ISNA(INDEX($A$35:$T$131,MATCH($B278,$B$35:$B$131,0),13)),"",INDEX($A$35:$T$131,MATCH($B278,$B$35:$B$131,0),13))</f>
        <v>2</v>
      </c>
      <c r="N278" s="19">
        <f>IF(ISNA(INDEX($A$35:$T$131,MATCH($B278,$B$35:$B$131,0),14)),"",INDEX($A$35:$T$131,MATCH($B278,$B$35:$B$131,0),14))</f>
        <v>4</v>
      </c>
      <c r="O278" s="19">
        <f>IF(ISNA(INDEX($A$35:$T$131,MATCH($B278,$B$35:$B$131,0),15)),"",INDEX($A$35:$T$131,MATCH($B278,$B$35:$B$131,0),15))</f>
        <v>10</v>
      </c>
      <c r="P278" s="19">
        <f>IF(ISNA(INDEX($A$35:$T$131,MATCH($B278,$B$35:$B$131,0),16)),"",INDEX($A$35:$T$131,MATCH($B278,$B$35:$B$131,0),16))</f>
        <v>14</v>
      </c>
      <c r="Q278" s="29">
        <f>IF(ISNA(INDEX($A$35:$T$131,MATCH($B278,$B$35:$B$131,0),17)),"",INDEX($A$35:$T$131,MATCH($B278,$B$35:$B$131,0),17))</f>
        <v>0</v>
      </c>
      <c r="R278" s="29">
        <f>IF(ISNA(INDEX($A$35:$T$131,MATCH($B278,$B$35:$B$131,0),18)),"",INDEX($A$35:$T$131,MATCH($B278,$B$35:$B$131,0),18))</f>
        <v>0</v>
      </c>
      <c r="S278" s="29" t="str">
        <f>IF(ISNA(INDEX($A$35:$T$131,MATCH($B278,$B$35:$B$131,0),19)),"",INDEX($A$35:$T$131,MATCH($B278,$B$35:$B$131,0),19))</f>
        <v>VP</v>
      </c>
      <c r="T278" s="18" t="s">
        <v>105</v>
      </c>
    </row>
    <row r="279" spans="1:20" x14ac:dyDescent="0.2">
      <c r="A279" s="21" t="s">
        <v>24</v>
      </c>
      <c r="B279" s="97"/>
      <c r="C279" s="97"/>
      <c r="D279" s="97"/>
      <c r="E279" s="97"/>
      <c r="F279" s="97"/>
      <c r="G279" s="97"/>
      <c r="H279" s="97"/>
      <c r="I279" s="97"/>
      <c r="J279" s="23">
        <f t="shared" ref="J279:P279" si="120">SUM(J276:J278)</f>
        <v>23</v>
      </c>
      <c r="K279" s="23">
        <f t="shared" si="120"/>
        <v>5</v>
      </c>
      <c r="L279" s="23">
        <f t="shared" si="120"/>
        <v>3</v>
      </c>
      <c r="M279" s="23">
        <f t="shared" si="120"/>
        <v>3</v>
      </c>
      <c r="N279" s="23">
        <f t="shared" si="120"/>
        <v>11</v>
      </c>
      <c r="O279" s="23">
        <f t="shared" si="120"/>
        <v>30</v>
      </c>
      <c r="P279" s="23">
        <f t="shared" si="120"/>
        <v>41</v>
      </c>
      <c r="Q279" s="21">
        <f>COUNTIF(Q276:Q278,"E")</f>
        <v>2</v>
      </c>
      <c r="R279" s="21">
        <f>COUNTIF(R276:R278,"C")</f>
        <v>0</v>
      </c>
      <c r="S279" s="21">
        <f>COUNTIF(S276:S278,"VP")</f>
        <v>1</v>
      </c>
      <c r="T279" s="22"/>
    </row>
    <row r="280" spans="1:20" ht="28.5" customHeight="1" x14ac:dyDescent="0.2">
      <c r="A280" s="202" t="s">
        <v>77</v>
      </c>
      <c r="B280" s="203"/>
      <c r="C280" s="203"/>
      <c r="D280" s="203"/>
      <c r="E280" s="203"/>
      <c r="F280" s="203"/>
      <c r="G280" s="203"/>
      <c r="H280" s="203"/>
      <c r="I280" s="204"/>
      <c r="J280" s="23">
        <f t="shared" ref="J280:S280" si="121">SUM(J274,J279)</f>
        <v>78</v>
      </c>
      <c r="K280" s="23">
        <f t="shared" si="121"/>
        <v>18</v>
      </c>
      <c r="L280" s="23">
        <f t="shared" si="121"/>
        <v>14</v>
      </c>
      <c r="M280" s="23">
        <f t="shared" si="121"/>
        <v>6</v>
      </c>
      <c r="N280" s="23">
        <f t="shared" si="121"/>
        <v>38</v>
      </c>
      <c r="O280" s="23">
        <f t="shared" si="121"/>
        <v>100</v>
      </c>
      <c r="P280" s="23">
        <f t="shared" si="121"/>
        <v>138</v>
      </c>
      <c r="Q280" s="23">
        <f t="shared" si="121"/>
        <v>9</v>
      </c>
      <c r="R280" s="23">
        <f t="shared" si="121"/>
        <v>0</v>
      </c>
      <c r="S280" s="23">
        <f t="shared" si="121"/>
        <v>1</v>
      </c>
      <c r="T280" s="28"/>
    </row>
    <row r="281" spans="1:20" x14ac:dyDescent="0.2">
      <c r="A281" s="205" t="s">
        <v>47</v>
      </c>
      <c r="B281" s="206"/>
      <c r="C281" s="206"/>
      <c r="D281" s="206"/>
      <c r="E281" s="206"/>
      <c r="F281" s="206"/>
      <c r="G281" s="206"/>
      <c r="H281" s="206"/>
      <c r="I281" s="206"/>
      <c r="J281" s="207"/>
      <c r="K281" s="23">
        <f t="shared" ref="K281:P281" si="122">K274*14+K279*14</f>
        <v>252</v>
      </c>
      <c r="L281" s="23">
        <f t="shared" si="122"/>
        <v>196</v>
      </c>
      <c r="M281" s="23">
        <f t="shared" si="122"/>
        <v>84</v>
      </c>
      <c r="N281" s="23">
        <f t="shared" si="122"/>
        <v>532</v>
      </c>
      <c r="O281" s="23">
        <f t="shared" si="122"/>
        <v>1400</v>
      </c>
      <c r="P281" s="23">
        <f t="shared" si="122"/>
        <v>1932</v>
      </c>
      <c r="Q281" s="196"/>
      <c r="R281" s="197"/>
      <c r="S281" s="197"/>
      <c r="T281" s="198"/>
    </row>
    <row r="282" spans="1:20" x14ac:dyDescent="0.2">
      <c r="A282" s="208"/>
      <c r="B282" s="209"/>
      <c r="C282" s="209"/>
      <c r="D282" s="209"/>
      <c r="E282" s="209"/>
      <c r="F282" s="209"/>
      <c r="G282" s="209"/>
      <c r="H282" s="209"/>
      <c r="I282" s="209"/>
      <c r="J282" s="210"/>
      <c r="K282" s="190">
        <f>SUM(K281:M281)</f>
        <v>532</v>
      </c>
      <c r="L282" s="191"/>
      <c r="M282" s="192"/>
      <c r="N282" s="193">
        <f>SUM(N281:O281)</f>
        <v>1932</v>
      </c>
      <c r="O282" s="194"/>
      <c r="P282" s="195"/>
      <c r="Q282" s="199"/>
      <c r="R282" s="200"/>
      <c r="S282" s="200"/>
      <c r="T282" s="201"/>
    </row>
    <row r="283" spans="1:20" hidden="1" x14ac:dyDescent="0.2"/>
    <row r="284" spans="1:20" hidden="1" x14ac:dyDescent="0.2">
      <c r="B284" s="2"/>
      <c r="C284" s="2"/>
      <c r="D284" s="2"/>
      <c r="E284" s="2"/>
      <c r="F284" s="2"/>
      <c r="G284" s="2"/>
      <c r="M284" s="7"/>
      <c r="N284" s="7"/>
      <c r="O284" s="7"/>
      <c r="P284" s="7"/>
      <c r="Q284" s="7"/>
      <c r="R284" s="7"/>
      <c r="S284" s="7"/>
    </row>
    <row r="285" spans="1:20" hidden="1" x14ac:dyDescent="0.2">
      <c r="B285" s="7"/>
      <c r="C285" s="7"/>
      <c r="D285" s="7"/>
      <c r="E285" s="7"/>
      <c r="F285" s="7"/>
      <c r="G285" s="7"/>
      <c r="H285" s="16"/>
      <c r="I285" s="16"/>
      <c r="J285" s="16"/>
      <c r="M285" s="7"/>
      <c r="N285" s="7"/>
      <c r="O285" s="7"/>
      <c r="P285" s="7"/>
      <c r="Q285" s="7"/>
      <c r="R285" s="7"/>
      <c r="S285" s="7"/>
    </row>
    <row r="286" spans="1:20" hidden="1" x14ac:dyDescent="0.2"/>
    <row r="287" spans="1:20" ht="15" x14ac:dyDescent="0.25">
      <c r="A287" s="273" t="s">
        <v>59</v>
      </c>
      <c r="B287" s="273"/>
      <c r="C287" s="274"/>
    </row>
    <row r="288" spans="1:20" x14ac:dyDescent="0.2">
      <c r="A288" s="234" t="s">
        <v>26</v>
      </c>
      <c r="B288" s="236" t="s">
        <v>51</v>
      </c>
      <c r="C288" s="237"/>
      <c r="D288" s="237"/>
      <c r="E288" s="237"/>
      <c r="F288" s="237"/>
      <c r="G288" s="238"/>
      <c r="H288" s="236" t="s">
        <v>54</v>
      </c>
      <c r="I288" s="238"/>
      <c r="J288" s="242" t="s">
        <v>55</v>
      </c>
      <c r="K288" s="243"/>
      <c r="L288" s="243"/>
      <c r="M288" s="243"/>
      <c r="N288" s="243"/>
      <c r="O288" s="244"/>
      <c r="P288" s="236" t="s">
        <v>46</v>
      </c>
      <c r="Q288" s="238"/>
      <c r="R288" s="242" t="s">
        <v>56</v>
      </c>
      <c r="S288" s="243"/>
      <c r="T288" s="244"/>
    </row>
    <row r="289" spans="1:34" x14ac:dyDescent="0.2">
      <c r="A289" s="235"/>
      <c r="B289" s="239"/>
      <c r="C289" s="240"/>
      <c r="D289" s="240"/>
      <c r="E289" s="240"/>
      <c r="F289" s="240"/>
      <c r="G289" s="241"/>
      <c r="H289" s="239"/>
      <c r="I289" s="241"/>
      <c r="J289" s="242" t="s">
        <v>33</v>
      </c>
      <c r="K289" s="244"/>
      <c r="L289" s="242" t="s">
        <v>7</v>
      </c>
      <c r="M289" s="244"/>
      <c r="N289" s="242" t="s">
        <v>30</v>
      </c>
      <c r="O289" s="244"/>
      <c r="P289" s="239"/>
      <c r="Q289" s="241"/>
      <c r="R289" s="38" t="s">
        <v>57</v>
      </c>
      <c r="S289" s="242" t="s">
        <v>58</v>
      </c>
      <c r="T289" s="244"/>
    </row>
    <row r="290" spans="1:34" x14ac:dyDescent="0.2">
      <c r="A290" s="38">
        <v>1</v>
      </c>
      <c r="B290" s="242" t="s">
        <v>52</v>
      </c>
      <c r="C290" s="243"/>
      <c r="D290" s="243"/>
      <c r="E290" s="243"/>
      <c r="F290" s="243"/>
      <c r="G290" s="244"/>
      <c r="H290" s="225">
        <f>J290</f>
        <v>770</v>
      </c>
      <c r="I290" s="225"/>
      <c r="J290" s="280">
        <f>SUM((N43+N53+N64)*14+(N74*14)-J291)</f>
        <v>770</v>
      </c>
      <c r="K290" s="281"/>
      <c r="L290" s="280">
        <f>SUM((O43+O53+O64)*14+(O74*14)-L291)</f>
        <v>1904</v>
      </c>
      <c r="M290" s="281"/>
      <c r="N290" s="282">
        <f>SUM(J290:M290)</f>
        <v>2674</v>
      </c>
      <c r="O290" s="229"/>
      <c r="P290" s="230">
        <f>H290/H292</f>
        <v>0.859375</v>
      </c>
      <c r="Q290" s="231"/>
      <c r="R290" s="39">
        <f>J43+J53-R291</f>
        <v>56</v>
      </c>
      <c r="S290" s="283">
        <f>J64+J74-S291</f>
        <v>52</v>
      </c>
      <c r="T290" s="284"/>
    </row>
    <row r="291" spans="1:34" x14ac:dyDescent="0.2">
      <c r="A291" s="38">
        <v>2</v>
      </c>
      <c r="B291" s="242" t="s">
        <v>53</v>
      </c>
      <c r="C291" s="243"/>
      <c r="D291" s="243"/>
      <c r="E291" s="243"/>
      <c r="F291" s="243"/>
      <c r="G291" s="244"/>
      <c r="H291" s="225">
        <f>J291</f>
        <v>126</v>
      </c>
      <c r="I291" s="225"/>
      <c r="J291" s="226">
        <f>N99</f>
        <v>126</v>
      </c>
      <c r="K291" s="227"/>
      <c r="L291" s="226">
        <f>O99</f>
        <v>168</v>
      </c>
      <c r="M291" s="227"/>
      <c r="N291" s="228">
        <f>SUM(J291:M291)</f>
        <v>294</v>
      </c>
      <c r="O291" s="229"/>
      <c r="P291" s="230">
        <f>H291/H292</f>
        <v>0.140625</v>
      </c>
      <c r="Q291" s="231"/>
      <c r="R291" s="17">
        <v>4</v>
      </c>
      <c r="S291" s="232">
        <v>8</v>
      </c>
      <c r="T291" s="233"/>
      <c r="U291" s="134" t="str">
        <f>IF(N291=P99,"Corect","Nu corespunde cu tabelul de opționale")</f>
        <v>Corect</v>
      </c>
      <c r="V291" s="135"/>
      <c r="W291" s="135"/>
      <c r="X291" s="135"/>
    </row>
    <row r="292" spans="1:34" x14ac:dyDescent="0.2">
      <c r="A292" s="242" t="s">
        <v>24</v>
      </c>
      <c r="B292" s="243"/>
      <c r="C292" s="243"/>
      <c r="D292" s="243"/>
      <c r="E292" s="243"/>
      <c r="F292" s="243"/>
      <c r="G292" s="244"/>
      <c r="H292" s="96">
        <f>SUM(H290:I291)</f>
        <v>896</v>
      </c>
      <c r="I292" s="96"/>
      <c r="J292" s="96">
        <f>SUM(J290:K291)</f>
        <v>896</v>
      </c>
      <c r="K292" s="96"/>
      <c r="L292" s="93">
        <f>SUM(L290:M291)</f>
        <v>2072</v>
      </c>
      <c r="M292" s="95"/>
      <c r="N292" s="93">
        <f>SUM(N290:O291)</f>
        <v>2968</v>
      </c>
      <c r="O292" s="95"/>
      <c r="P292" s="276">
        <f>SUM(P290:Q291)</f>
        <v>1</v>
      </c>
      <c r="Q292" s="277"/>
      <c r="R292" s="40">
        <f>SUM(R290:R291)</f>
        <v>60</v>
      </c>
      <c r="S292" s="278">
        <f>SUM(S290:T291)</f>
        <v>60</v>
      </c>
      <c r="T292" s="279"/>
    </row>
    <row r="294" spans="1:34" hidden="1" x14ac:dyDescent="0.2">
      <c r="A294" s="166" t="s">
        <v>84</v>
      </c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  <c r="T294" s="166"/>
    </row>
    <row r="295" spans="1:34" x14ac:dyDescent="0.2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</row>
    <row r="296" spans="1:34" ht="12.75" hidden="1" customHeight="1" x14ac:dyDescent="0.2">
      <c r="A296" s="101" t="s">
        <v>78</v>
      </c>
      <c r="B296" s="101"/>
      <c r="C296" s="101"/>
      <c r="D296" s="101"/>
      <c r="E296" s="101"/>
      <c r="F296" s="101"/>
      <c r="G296" s="101"/>
      <c r="H296" s="101"/>
      <c r="I296" s="101"/>
      <c r="J296" s="101"/>
      <c r="K296" s="101"/>
      <c r="L296" s="101"/>
      <c r="M296" s="101"/>
      <c r="N296" s="101"/>
      <c r="O296" s="101"/>
      <c r="P296" s="101"/>
      <c r="Q296" s="101"/>
      <c r="R296" s="101"/>
      <c r="S296" s="101"/>
      <c r="T296" s="101"/>
      <c r="U296" s="245"/>
      <c r="V296" s="246"/>
      <c r="W296" s="246"/>
      <c r="X296" s="246"/>
      <c r="Y296" s="246"/>
      <c r="Z296" s="246"/>
      <c r="AA296" s="246"/>
      <c r="AB296" s="246"/>
      <c r="AC296" s="246"/>
      <c r="AD296" s="246"/>
      <c r="AE296" s="246"/>
      <c r="AF296" s="246"/>
      <c r="AG296" s="246"/>
      <c r="AH296" s="246"/>
    </row>
    <row r="297" spans="1:34" ht="27.75" hidden="1" customHeight="1" x14ac:dyDescent="0.2">
      <c r="A297" s="101" t="s">
        <v>26</v>
      </c>
      <c r="B297" s="101" t="s">
        <v>25</v>
      </c>
      <c r="C297" s="101"/>
      <c r="D297" s="101"/>
      <c r="E297" s="101"/>
      <c r="F297" s="101"/>
      <c r="G297" s="101"/>
      <c r="H297" s="101"/>
      <c r="I297" s="101"/>
      <c r="J297" s="178" t="s">
        <v>39</v>
      </c>
      <c r="K297" s="178" t="s">
        <v>23</v>
      </c>
      <c r="L297" s="178"/>
      <c r="M297" s="178"/>
      <c r="N297" s="178" t="s">
        <v>40</v>
      </c>
      <c r="O297" s="179"/>
      <c r="P297" s="179"/>
      <c r="Q297" s="178" t="s">
        <v>22</v>
      </c>
      <c r="R297" s="178"/>
      <c r="S297" s="178"/>
      <c r="T297" s="178" t="s">
        <v>21</v>
      </c>
      <c r="U297" s="246"/>
      <c r="V297" s="246"/>
      <c r="W297" s="246"/>
      <c r="X297" s="246"/>
      <c r="Y297" s="246"/>
      <c r="Z297" s="246"/>
      <c r="AA297" s="246"/>
      <c r="AB297" s="246"/>
      <c r="AC297" s="246"/>
      <c r="AD297" s="246"/>
      <c r="AE297" s="246"/>
      <c r="AF297" s="246"/>
      <c r="AG297" s="246"/>
      <c r="AH297" s="246"/>
    </row>
    <row r="298" spans="1:34" hidden="1" x14ac:dyDescent="0.2">
      <c r="A298" s="101"/>
      <c r="B298" s="101"/>
      <c r="C298" s="101"/>
      <c r="D298" s="101"/>
      <c r="E298" s="101"/>
      <c r="F298" s="101"/>
      <c r="G298" s="101"/>
      <c r="H298" s="101"/>
      <c r="I298" s="101"/>
      <c r="J298" s="178"/>
      <c r="K298" s="50" t="s">
        <v>27</v>
      </c>
      <c r="L298" s="50" t="s">
        <v>28</v>
      </c>
      <c r="M298" s="50" t="s">
        <v>29</v>
      </c>
      <c r="N298" s="50" t="s">
        <v>33</v>
      </c>
      <c r="O298" s="50" t="s">
        <v>7</v>
      </c>
      <c r="P298" s="50" t="s">
        <v>30</v>
      </c>
      <c r="Q298" s="50" t="s">
        <v>31</v>
      </c>
      <c r="R298" s="50" t="s">
        <v>27</v>
      </c>
      <c r="S298" s="50" t="s">
        <v>32</v>
      </c>
      <c r="T298" s="178"/>
      <c r="U298" s="155"/>
      <c r="V298" s="155"/>
      <c r="W298" s="155"/>
      <c r="X298" s="155"/>
      <c r="Y298" s="155"/>
      <c r="Z298" s="155"/>
      <c r="AA298" s="155"/>
      <c r="AB298" s="155"/>
      <c r="AC298" s="155"/>
      <c r="AD298" s="155"/>
      <c r="AE298" s="155"/>
      <c r="AF298" s="155"/>
      <c r="AG298" s="155"/>
      <c r="AH298" s="155"/>
    </row>
    <row r="299" spans="1:34" hidden="1" x14ac:dyDescent="0.2">
      <c r="A299" s="272" t="s">
        <v>79</v>
      </c>
      <c r="B299" s="272"/>
      <c r="C299" s="272"/>
      <c r="D299" s="272"/>
      <c r="E299" s="272"/>
      <c r="F299" s="272"/>
      <c r="G299" s="272"/>
      <c r="H299" s="272"/>
      <c r="I299" s="272"/>
      <c r="J299" s="272"/>
      <c r="K299" s="272"/>
      <c r="L299" s="272"/>
      <c r="M299" s="272"/>
      <c r="N299" s="272"/>
      <c r="O299" s="272"/>
      <c r="P299" s="272"/>
      <c r="Q299" s="272"/>
      <c r="R299" s="272"/>
      <c r="S299" s="272"/>
      <c r="T299" s="272"/>
      <c r="U299" s="155"/>
      <c r="V299" s="155"/>
      <c r="W299" s="155"/>
      <c r="X299" s="155"/>
      <c r="Y299" s="155"/>
      <c r="Z299" s="155"/>
      <c r="AA299" s="155"/>
      <c r="AB299" s="155"/>
      <c r="AC299" s="155"/>
      <c r="AD299" s="155"/>
      <c r="AE299" s="155"/>
      <c r="AF299" s="155"/>
      <c r="AG299" s="155"/>
      <c r="AH299" s="155"/>
    </row>
    <row r="300" spans="1:34" s="44" customFormat="1" hidden="1" x14ac:dyDescent="0.2">
      <c r="A300" s="45" t="s">
        <v>72</v>
      </c>
      <c r="B300" s="271" t="s">
        <v>85</v>
      </c>
      <c r="C300" s="271"/>
      <c r="D300" s="271"/>
      <c r="E300" s="271"/>
      <c r="F300" s="271"/>
      <c r="G300" s="271"/>
      <c r="H300" s="271"/>
      <c r="I300" s="271"/>
      <c r="J300" s="41">
        <v>5</v>
      </c>
      <c r="K300" s="41">
        <v>2</v>
      </c>
      <c r="L300" s="41">
        <v>1</v>
      </c>
      <c r="M300" s="41">
        <v>0</v>
      </c>
      <c r="N300" s="42">
        <f>K300+L300+M300</f>
        <v>3</v>
      </c>
      <c r="O300" s="42">
        <f>P300-N300</f>
        <v>6</v>
      </c>
      <c r="P300" s="42">
        <f>ROUND(PRODUCT(J300,25)/14,0)</f>
        <v>9</v>
      </c>
      <c r="Q300" s="41" t="s">
        <v>31</v>
      </c>
      <c r="R300" s="41"/>
      <c r="S300" s="43"/>
      <c r="T300" s="43" t="s">
        <v>36</v>
      </c>
      <c r="U300" s="155"/>
      <c r="V300" s="155"/>
      <c r="W300" s="155"/>
      <c r="X300" s="155"/>
      <c r="Y300" s="155"/>
      <c r="Z300" s="155"/>
      <c r="AA300" s="155"/>
      <c r="AB300" s="155"/>
      <c r="AC300" s="155"/>
      <c r="AD300" s="155"/>
      <c r="AE300" s="155"/>
      <c r="AF300" s="155"/>
      <c r="AG300" s="155"/>
      <c r="AH300" s="155"/>
    </row>
    <row r="301" spans="1:34" hidden="1" x14ac:dyDescent="0.2">
      <c r="A301" s="45" t="s">
        <v>73</v>
      </c>
      <c r="B301" s="271" t="s">
        <v>86</v>
      </c>
      <c r="C301" s="271"/>
      <c r="D301" s="271"/>
      <c r="E301" s="271"/>
      <c r="F301" s="271"/>
      <c r="G301" s="271"/>
      <c r="H301" s="271"/>
      <c r="I301" s="271"/>
      <c r="J301" s="41">
        <v>5</v>
      </c>
      <c r="K301" s="41">
        <v>2</v>
      </c>
      <c r="L301" s="41">
        <v>1</v>
      </c>
      <c r="M301" s="41">
        <v>0</v>
      </c>
      <c r="N301" s="42">
        <f>K301+L301+M301</f>
        <v>3</v>
      </c>
      <c r="O301" s="42">
        <f>P301-N301</f>
        <v>6</v>
      </c>
      <c r="P301" s="42">
        <f>ROUND(PRODUCT(J301,25)/14,0)</f>
        <v>9</v>
      </c>
      <c r="Q301" s="41" t="s">
        <v>31</v>
      </c>
      <c r="R301" s="41"/>
      <c r="S301" s="43"/>
      <c r="T301" s="43" t="s">
        <v>36</v>
      </c>
      <c r="U301" s="155"/>
      <c r="V301" s="155"/>
      <c r="W301" s="155"/>
      <c r="X301" s="155"/>
      <c r="Y301" s="155"/>
      <c r="Z301" s="155"/>
      <c r="AA301" s="155"/>
      <c r="AB301" s="155"/>
      <c r="AC301" s="155"/>
      <c r="AD301" s="155"/>
      <c r="AE301" s="155"/>
      <c r="AF301" s="155"/>
      <c r="AG301" s="155"/>
      <c r="AH301" s="155"/>
    </row>
    <row r="302" spans="1:34" hidden="1" x14ac:dyDescent="0.2">
      <c r="A302" s="247" t="s">
        <v>80</v>
      </c>
      <c r="B302" s="248"/>
      <c r="C302" s="248"/>
      <c r="D302" s="248"/>
      <c r="E302" s="248"/>
      <c r="F302" s="248"/>
      <c r="G302" s="248"/>
      <c r="H302" s="248"/>
      <c r="I302" s="248"/>
      <c r="J302" s="248"/>
      <c r="K302" s="248"/>
      <c r="L302" s="248"/>
      <c r="M302" s="248"/>
      <c r="N302" s="248"/>
      <c r="O302" s="248"/>
      <c r="P302" s="248"/>
      <c r="Q302" s="248"/>
      <c r="R302" s="248"/>
      <c r="S302" s="248"/>
      <c r="T302" s="249"/>
      <c r="U302" s="155"/>
      <c r="V302" s="155"/>
      <c r="W302" s="155"/>
      <c r="X302" s="155"/>
      <c r="Y302" s="155"/>
      <c r="Z302" s="155"/>
      <c r="AA302" s="155"/>
      <c r="AB302" s="155"/>
      <c r="AC302" s="155"/>
      <c r="AD302" s="155"/>
      <c r="AE302" s="155"/>
      <c r="AF302" s="155"/>
      <c r="AG302" s="155"/>
      <c r="AH302" s="155"/>
    </row>
    <row r="303" spans="1:34" ht="36" hidden="1" customHeight="1" x14ac:dyDescent="0.2">
      <c r="A303" s="45" t="s">
        <v>74</v>
      </c>
      <c r="B303" s="250" t="s">
        <v>99</v>
      </c>
      <c r="C303" s="251"/>
      <c r="D303" s="251"/>
      <c r="E303" s="251"/>
      <c r="F303" s="251"/>
      <c r="G303" s="251"/>
      <c r="H303" s="251"/>
      <c r="I303" s="252"/>
      <c r="J303" s="41">
        <v>5</v>
      </c>
      <c r="K303" s="41">
        <v>2</v>
      </c>
      <c r="L303" s="41">
        <v>1</v>
      </c>
      <c r="M303" s="41">
        <v>0</v>
      </c>
      <c r="N303" s="42">
        <f>K303+L303+M303</f>
        <v>3</v>
      </c>
      <c r="O303" s="42">
        <f>P303-N303</f>
        <v>6</v>
      </c>
      <c r="P303" s="42">
        <f>ROUND(PRODUCT(J303,25)/14,0)</f>
        <v>9</v>
      </c>
      <c r="Q303" s="41" t="s">
        <v>31</v>
      </c>
      <c r="R303" s="41"/>
      <c r="S303" s="43"/>
      <c r="T303" s="43" t="s">
        <v>87</v>
      </c>
      <c r="U303" s="155"/>
      <c r="V303" s="155"/>
      <c r="W303" s="155"/>
      <c r="X303" s="155"/>
      <c r="Y303" s="155"/>
      <c r="Z303" s="155"/>
      <c r="AA303" s="155"/>
      <c r="AB303" s="155"/>
      <c r="AC303" s="155"/>
      <c r="AD303" s="155"/>
      <c r="AE303" s="155"/>
      <c r="AF303" s="155"/>
      <c r="AG303" s="155"/>
      <c r="AH303" s="155"/>
    </row>
    <row r="304" spans="1:34" s="44" customFormat="1" ht="15" hidden="1" customHeight="1" x14ac:dyDescent="0.2">
      <c r="A304" s="45" t="s">
        <v>75</v>
      </c>
      <c r="B304" s="250" t="s">
        <v>100</v>
      </c>
      <c r="C304" s="251"/>
      <c r="D304" s="251"/>
      <c r="E304" s="251"/>
      <c r="F304" s="251"/>
      <c r="G304" s="251"/>
      <c r="H304" s="251"/>
      <c r="I304" s="252"/>
      <c r="J304" s="41">
        <v>5</v>
      </c>
      <c r="K304" s="41">
        <v>1</v>
      </c>
      <c r="L304" s="41">
        <v>2</v>
      </c>
      <c r="M304" s="41">
        <v>0</v>
      </c>
      <c r="N304" s="42">
        <f>K304+L304+M304</f>
        <v>3</v>
      </c>
      <c r="O304" s="42">
        <f>P304-N304</f>
        <v>6</v>
      </c>
      <c r="P304" s="42">
        <f>ROUND(PRODUCT(J304,25)/14,0)</f>
        <v>9</v>
      </c>
      <c r="Q304" s="41" t="s">
        <v>31</v>
      </c>
      <c r="R304" s="41"/>
      <c r="S304" s="43"/>
      <c r="T304" s="43" t="s">
        <v>88</v>
      </c>
      <c r="U304" s="155"/>
      <c r="V304" s="155"/>
      <c r="W304" s="155"/>
      <c r="X304" s="155"/>
      <c r="Y304" s="155"/>
      <c r="Z304" s="155"/>
      <c r="AA304" s="155"/>
      <c r="AB304" s="155"/>
      <c r="AC304" s="155"/>
      <c r="AD304" s="155"/>
      <c r="AE304" s="155"/>
      <c r="AF304" s="155"/>
      <c r="AG304" s="155"/>
      <c r="AH304" s="155"/>
    </row>
    <row r="305" spans="1:34" hidden="1" x14ac:dyDescent="0.2">
      <c r="A305" s="247" t="s">
        <v>81</v>
      </c>
      <c r="B305" s="248"/>
      <c r="C305" s="248"/>
      <c r="D305" s="248"/>
      <c r="E305" s="248"/>
      <c r="F305" s="248"/>
      <c r="G305" s="248"/>
      <c r="H305" s="248"/>
      <c r="I305" s="248"/>
      <c r="J305" s="248"/>
      <c r="K305" s="248"/>
      <c r="L305" s="248"/>
      <c r="M305" s="248"/>
      <c r="N305" s="248"/>
      <c r="O305" s="248"/>
      <c r="P305" s="248"/>
      <c r="Q305" s="248"/>
      <c r="R305" s="248"/>
      <c r="S305" s="248"/>
      <c r="T305" s="249"/>
      <c r="U305" s="155"/>
      <c r="V305" s="155"/>
      <c r="W305" s="155"/>
      <c r="X305" s="155"/>
      <c r="Y305" s="155"/>
      <c r="Z305" s="155"/>
      <c r="AA305" s="155"/>
      <c r="AB305" s="155"/>
      <c r="AC305" s="155"/>
      <c r="AD305" s="155"/>
      <c r="AE305" s="155"/>
      <c r="AF305" s="155"/>
      <c r="AG305" s="155"/>
      <c r="AH305" s="155"/>
    </row>
    <row r="306" spans="1:34" s="44" customFormat="1" ht="29.25" hidden="1" customHeight="1" x14ac:dyDescent="0.2">
      <c r="A306" s="45" t="s">
        <v>90</v>
      </c>
      <c r="B306" s="250" t="s">
        <v>89</v>
      </c>
      <c r="C306" s="251"/>
      <c r="D306" s="251"/>
      <c r="E306" s="251"/>
      <c r="F306" s="251"/>
      <c r="G306" s="251"/>
      <c r="H306" s="251"/>
      <c r="I306" s="252"/>
      <c r="J306" s="41">
        <v>5</v>
      </c>
      <c r="K306" s="41">
        <v>0</v>
      </c>
      <c r="L306" s="41">
        <v>0</v>
      </c>
      <c r="M306" s="41">
        <v>3</v>
      </c>
      <c r="N306" s="42">
        <f>K306+L306+M306</f>
        <v>3</v>
      </c>
      <c r="O306" s="42">
        <f>P306-N306</f>
        <v>6</v>
      </c>
      <c r="P306" s="42">
        <f>ROUND(PRODUCT(J306,25)/14,0)</f>
        <v>9</v>
      </c>
      <c r="Q306" s="41"/>
      <c r="R306" s="41" t="s">
        <v>27</v>
      </c>
      <c r="S306" s="43"/>
      <c r="T306" s="43" t="s">
        <v>87</v>
      </c>
      <c r="U306" s="155"/>
      <c r="V306" s="155"/>
      <c r="W306" s="155"/>
      <c r="X306" s="155"/>
      <c r="Y306" s="155"/>
      <c r="Z306" s="155"/>
      <c r="AA306" s="155"/>
      <c r="AB306" s="155"/>
      <c r="AC306" s="155"/>
      <c r="AD306" s="155"/>
      <c r="AE306" s="155"/>
      <c r="AF306" s="155"/>
      <c r="AG306" s="155"/>
      <c r="AH306" s="155"/>
    </row>
    <row r="307" spans="1:34" ht="18" hidden="1" customHeight="1" x14ac:dyDescent="0.2">
      <c r="A307" s="45" t="s">
        <v>91</v>
      </c>
      <c r="B307" s="250" t="s">
        <v>101</v>
      </c>
      <c r="C307" s="251"/>
      <c r="D307" s="251"/>
      <c r="E307" s="251"/>
      <c r="F307" s="251"/>
      <c r="G307" s="251"/>
      <c r="H307" s="251"/>
      <c r="I307" s="252"/>
      <c r="J307" s="41">
        <v>5</v>
      </c>
      <c r="K307" s="41">
        <v>1</v>
      </c>
      <c r="L307" s="41">
        <v>2</v>
      </c>
      <c r="M307" s="41">
        <v>0</v>
      </c>
      <c r="N307" s="42">
        <f>K307+L307+M307</f>
        <v>3</v>
      </c>
      <c r="O307" s="42">
        <f>P307-N307</f>
        <v>6</v>
      </c>
      <c r="P307" s="42">
        <f>ROUND(PRODUCT(J307,25)/14,0)</f>
        <v>9</v>
      </c>
      <c r="Q307" s="41" t="s">
        <v>31</v>
      </c>
      <c r="R307" s="41"/>
      <c r="S307" s="43"/>
      <c r="T307" s="43" t="s">
        <v>88</v>
      </c>
      <c r="U307" s="155"/>
      <c r="V307" s="155"/>
      <c r="W307" s="155"/>
      <c r="X307" s="155"/>
      <c r="Y307" s="155"/>
      <c r="Z307" s="155"/>
      <c r="AA307" s="155"/>
      <c r="AB307" s="155"/>
      <c r="AC307" s="155"/>
      <c r="AD307" s="155"/>
      <c r="AE307" s="155"/>
      <c r="AF307" s="155"/>
      <c r="AG307" s="155"/>
      <c r="AH307" s="155"/>
    </row>
    <row r="308" spans="1:34" hidden="1" x14ac:dyDescent="0.2">
      <c r="A308" s="126" t="s">
        <v>82</v>
      </c>
      <c r="B308" s="127"/>
      <c r="C308" s="127"/>
      <c r="D308" s="127"/>
      <c r="E308" s="127"/>
      <c r="F308" s="127"/>
      <c r="G308" s="127"/>
      <c r="H308" s="127"/>
      <c r="I308" s="127"/>
      <c r="J308" s="127"/>
      <c r="K308" s="127"/>
      <c r="L308" s="127"/>
      <c r="M308" s="127"/>
      <c r="N308" s="127"/>
      <c r="O308" s="127"/>
      <c r="P308" s="127"/>
      <c r="Q308" s="127"/>
      <c r="R308" s="127"/>
      <c r="S308" s="127"/>
      <c r="T308" s="128"/>
      <c r="U308" s="155"/>
      <c r="V308" s="155"/>
      <c r="W308" s="155"/>
      <c r="X308" s="155"/>
      <c r="Y308" s="155"/>
      <c r="Z308" s="155"/>
      <c r="AA308" s="155"/>
      <c r="AB308" s="155"/>
      <c r="AC308" s="155"/>
      <c r="AD308" s="155"/>
      <c r="AE308" s="155"/>
      <c r="AF308" s="155"/>
      <c r="AG308" s="155"/>
      <c r="AH308" s="155"/>
    </row>
    <row r="309" spans="1:34" ht="18.75" hidden="1" customHeight="1" x14ac:dyDescent="0.2">
      <c r="A309" s="45"/>
      <c r="B309" s="250" t="s">
        <v>76</v>
      </c>
      <c r="C309" s="251"/>
      <c r="D309" s="251"/>
      <c r="E309" s="251"/>
      <c r="F309" s="251"/>
      <c r="G309" s="251"/>
      <c r="H309" s="251"/>
      <c r="I309" s="252"/>
      <c r="J309" s="41">
        <v>5</v>
      </c>
      <c r="K309" s="41"/>
      <c r="L309" s="41"/>
      <c r="M309" s="41"/>
      <c r="N309" s="42"/>
      <c r="O309" s="42"/>
      <c r="P309" s="42"/>
      <c r="Q309" s="41"/>
      <c r="R309" s="41"/>
      <c r="S309" s="43"/>
      <c r="T309" s="46"/>
      <c r="U309" s="155"/>
      <c r="V309" s="155"/>
      <c r="W309" s="155"/>
      <c r="X309" s="155"/>
      <c r="Y309" s="155"/>
      <c r="Z309" s="155"/>
      <c r="AA309" s="155"/>
      <c r="AB309" s="155"/>
      <c r="AC309" s="155"/>
      <c r="AD309" s="155"/>
      <c r="AE309" s="155"/>
      <c r="AF309" s="155"/>
      <c r="AG309" s="155"/>
      <c r="AH309" s="155"/>
    </row>
    <row r="310" spans="1:34" ht="20.25" hidden="1" customHeight="1" x14ac:dyDescent="0.2">
      <c r="A310" s="253" t="s">
        <v>77</v>
      </c>
      <c r="B310" s="254"/>
      <c r="C310" s="254"/>
      <c r="D310" s="254"/>
      <c r="E310" s="254"/>
      <c r="F310" s="254"/>
      <c r="G310" s="254"/>
      <c r="H310" s="254"/>
      <c r="I310" s="255"/>
      <c r="J310" s="47">
        <f>SUM(J300:J301,J303:J304,J306:J307,J309)</f>
        <v>35</v>
      </c>
      <c r="K310" s="47">
        <f t="shared" ref="K310:P310" si="123">SUM(K300:K301,K303:K304,K306:K307,K309)</f>
        <v>8</v>
      </c>
      <c r="L310" s="47">
        <f t="shared" si="123"/>
        <v>7</v>
      </c>
      <c r="M310" s="47">
        <f t="shared" si="123"/>
        <v>3</v>
      </c>
      <c r="N310" s="47">
        <f t="shared" si="123"/>
        <v>18</v>
      </c>
      <c r="O310" s="47">
        <f t="shared" si="123"/>
        <v>36</v>
      </c>
      <c r="P310" s="47">
        <f t="shared" si="123"/>
        <v>54</v>
      </c>
      <c r="Q310" s="49">
        <f>COUNTIF(Q300:Q301,"E")+COUNTIF(Q303:Q304,"E")+COUNTIF(Q306:Q307,"E")+COUNTIF(Q309,"E")</f>
        <v>5</v>
      </c>
      <c r="R310" s="49">
        <f>COUNTIF(R300:R301,"C")+COUNTIF(R303:R304,"C")+COUNTIF(R306:R307,"C")+COUNTIF(R309,"C")</f>
        <v>1</v>
      </c>
      <c r="S310" s="49">
        <f>COUNTIF(S300:S301,"VP")+COUNTIF(S303:S304,"VP")+COUNTIF(S306:S307,"VP")+COUNTIF(S309,"VP")</f>
        <v>0</v>
      </c>
      <c r="T310" s="48"/>
      <c r="U310" s="155"/>
      <c r="V310" s="155"/>
      <c r="W310" s="155"/>
      <c r="X310" s="155"/>
      <c r="Y310" s="155"/>
      <c r="Z310" s="155"/>
      <c r="AA310" s="155"/>
      <c r="AB310" s="155"/>
      <c r="AC310" s="155"/>
      <c r="AD310" s="155"/>
      <c r="AE310" s="155"/>
      <c r="AF310" s="155"/>
      <c r="AG310" s="155"/>
      <c r="AH310" s="155"/>
    </row>
    <row r="311" spans="1:34" ht="20.25" hidden="1" customHeight="1" x14ac:dyDescent="0.2">
      <c r="A311" s="256" t="s">
        <v>47</v>
      </c>
      <c r="B311" s="257"/>
      <c r="C311" s="257"/>
      <c r="D311" s="257"/>
      <c r="E311" s="257"/>
      <c r="F311" s="257"/>
      <c r="G311" s="257"/>
      <c r="H311" s="257"/>
      <c r="I311" s="257"/>
      <c r="J311" s="258"/>
      <c r="K311" s="47">
        <f>SUM(K300:K301,K303:K304,K306:K307)*14</f>
        <v>112</v>
      </c>
      <c r="L311" s="47">
        <f t="shared" ref="L311:P311" si="124">SUM(L300:L301,L303:L304,L306:L307)*14</f>
        <v>98</v>
      </c>
      <c r="M311" s="47">
        <f t="shared" si="124"/>
        <v>42</v>
      </c>
      <c r="N311" s="47">
        <f t="shared" si="124"/>
        <v>252</v>
      </c>
      <c r="O311" s="47">
        <f t="shared" si="124"/>
        <v>504</v>
      </c>
      <c r="P311" s="47">
        <f t="shared" si="124"/>
        <v>756</v>
      </c>
      <c r="Q311" s="262"/>
      <c r="R311" s="263"/>
      <c r="S311" s="263"/>
      <c r="T311" s="264"/>
      <c r="U311" s="155"/>
      <c r="V311" s="155"/>
      <c r="W311" s="155"/>
      <c r="X311" s="155"/>
      <c r="Y311" s="155"/>
      <c r="Z311" s="155"/>
      <c r="AA311" s="155"/>
      <c r="AB311" s="155"/>
      <c r="AC311" s="155"/>
      <c r="AD311" s="155"/>
      <c r="AE311" s="155"/>
      <c r="AF311" s="155"/>
      <c r="AG311" s="155"/>
      <c r="AH311" s="155"/>
    </row>
    <row r="312" spans="1:34" ht="20.25" hidden="1" customHeight="1" x14ac:dyDescent="0.2">
      <c r="A312" s="259"/>
      <c r="B312" s="260"/>
      <c r="C312" s="260"/>
      <c r="D312" s="260"/>
      <c r="E312" s="260"/>
      <c r="F312" s="260"/>
      <c r="G312" s="260"/>
      <c r="H312" s="260"/>
      <c r="I312" s="260"/>
      <c r="J312" s="261"/>
      <c r="K312" s="268">
        <f>SUM(K311:M311)</f>
        <v>252</v>
      </c>
      <c r="L312" s="269"/>
      <c r="M312" s="270"/>
      <c r="N312" s="268">
        <f>SUM(N311:O311)</f>
        <v>756</v>
      </c>
      <c r="O312" s="269"/>
      <c r="P312" s="270"/>
      <c r="Q312" s="265"/>
      <c r="R312" s="266"/>
      <c r="S312" s="266"/>
      <c r="T312" s="267"/>
      <c r="U312" s="155"/>
      <c r="V312" s="155"/>
      <c r="W312" s="155"/>
      <c r="X312" s="155"/>
      <c r="Y312" s="155"/>
      <c r="Z312" s="155"/>
      <c r="AA312" s="155"/>
      <c r="AB312" s="155"/>
      <c r="AC312" s="155"/>
      <c r="AD312" s="155"/>
      <c r="AE312" s="155"/>
      <c r="AF312" s="155"/>
      <c r="AG312" s="155"/>
      <c r="AH312" s="155"/>
    </row>
    <row r="313" spans="1:34" hidden="1" x14ac:dyDescent="0.2">
      <c r="U313" s="155"/>
      <c r="V313" s="155"/>
      <c r="W313" s="155"/>
      <c r="X313" s="155"/>
      <c r="Y313" s="155"/>
      <c r="Z313" s="155"/>
      <c r="AA313" s="155"/>
      <c r="AB313" s="155"/>
      <c r="AC313" s="155"/>
      <c r="AD313" s="155"/>
      <c r="AE313" s="155"/>
      <c r="AF313" s="155"/>
      <c r="AG313" s="155"/>
      <c r="AH313" s="155"/>
    </row>
    <row r="314" spans="1:34" hidden="1" x14ac:dyDescent="0.2">
      <c r="A314" s="275" t="s">
        <v>92</v>
      </c>
      <c r="B314" s="275"/>
      <c r="C314" s="275"/>
      <c r="D314" s="275"/>
      <c r="E314" s="275"/>
      <c r="F314" s="275"/>
      <c r="G314" s="275"/>
      <c r="H314" s="275"/>
      <c r="I314" s="275"/>
      <c r="J314" s="275"/>
      <c r="K314" s="275"/>
      <c r="L314" s="275"/>
      <c r="M314" s="275"/>
      <c r="N314" s="275"/>
      <c r="O314" s="275"/>
      <c r="P314" s="275"/>
      <c r="Q314" s="275"/>
      <c r="R314" s="275"/>
      <c r="S314" s="275"/>
      <c r="T314" s="275"/>
      <c r="U314" s="155"/>
      <c r="V314" s="155"/>
      <c r="W314" s="155"/>
      <c r="X314" s="155"/>
      <c r="Y314" s="155"/>
      <c r="Z314" s="155"/>
      <c r="AA314" s="155"/>
      <c r="AB314" s="155"/>
      <c r="AC314" s="155"/>
      <c r="AD314" s="155"/>
      <c r="AE314" s="155"/>
      <c r="AF314" s="155"/>
      <c r="AG314" s="155"/>
      <c r="AH314" s="155"/>
    </row>
    <row r="315" spans="1:34" hidden="1" x14ac:dyDescent="0.2">
      <c r="A315" s="275" t="s">
        <v>93</v>
      </c>
      <c r="B315" s="275"/>
      <c r="C315" s="275"/>
      <c r="D315" s="275"/>
      <c r="E315" s="275"/>
      <c r="F315" s="275"/>
      <c r="G315" s="275"/>
      <c r="H315" s="275"/>
      <c r="I315" s="275"/>
      <c r="J315" s="275"/>
      <c r="K315" s="275"/>
      <c r="L315" s="275"/>
      <c r="M315" s="275"/>
      <c r="N315" s="275"/>
      <c r="O315" s="275"/>
      <c r="P315" s="275"/>
      <c r="Q315" s="275"/>
      <c r="R315" s="275"/>
      <c r="S315" s="275"/>
      <c r="T315" s="275"/>
      <c r="U315" s="155"/>
      <c r="V315" s="155"/>
      <c r="W315" s="155"/>
      <c r="X315" s="155"/>
      <c r="Y315" s="155"/>
      <c r="Z315" s="155"/>
      <c r="AA315" s="155"/>
      <c r="AB315" s="155"/>
      <c r="AC315" s="155"/>
      <c r="AD315" s="155"/>
      <c r="AE315" s="155"/>
      <c r="AF315" s="155"/>
      <c r="AG315" s="155"/>
      <c r="AH315" s="155"/>
    </row>
    <row r="316" spans="1:34" hidden="1" x14ac:dyDescent="0.2">
      <c r="A316" s="275" t="s">
        <v>94</v>
      </c>
      <c r="B316" s="275"/>
      <c r="C316" s="275"/>
      <c r="D316" s="275"/>
      <c r="E316" s="275"/>
      <c r="F316" s="275"/>
      <c r="G316" s="275"/>
      <c r="H316" s="275"/>
      <c r="I316" s="275"/>
      <c r="J316" s="275"/>
      <c r="K316" s="275"/>
      <c r="L316" s="275"/>
      <c r="M316" s="275"/>
      <c r="N316" s="275"/>
      <c r="O316" s="275"/>
      <c r="P316" s="275"/>
      <c r="Q316" s="275"/>
      <c r="R316" s="275"/>
      <c r="S316" s="275"/>
      <c r="T316" s="275"/>
      <c r="U316" s="155"/>
      <c r="V316" s="155"/>
      <c r="W316" s="155"/>
      <c r="X316" s="155"/>
      <c r="Y316" s="155"/>
      <c r="Z316" s="155"/>
      <c r="AA316" s="155"/>
      <c r="AB316" s="155"/>
      <c r="AC316" s="155"/>
      <c r="AD316" s="155"/>
      <c r="AE316" s="155"/>
      <c r="AF316" s="155"/>
      <c r="AG316" s="155"/>
      <c r="AH316" s="155"/>
    </row>
    <row r="317" spans="1:34" hidden="1" x14ac:dyDescent="0.2">
      <c r="U317" s="155"/>
      <c r="V317" s="155"/>
      <c r="W317" s="155"/>
      <c r="X317" s="155"/>
      <c r="Y317" s="155"/>
      <c r="Z317" s="155"/>
      <c r="AA317" s="155"/>
      <c r="AB317" s="155"/>
      <c r="AC317" s="155"/>
      <c r="AD317" s="155"/>
      <c r="AE317" s="155"/>
      <c r="AF317" s="155"/>
      <c r="AG317" s="155"/>
      <c r="AH317" s="155"/>
    </row>
    <row r="318" spans="1:34" hidden="1" x14ac:dyDescent="0.2">
      <c r="U318" s="155"/>
      <c r="V318" s="155"/>
      <c r="W318" s="155"/>
      <c r="X318" s="155"/>
      <c r="Y318" s="155"/>
      <c r="Z318" s="155"/>
      <c r="AA318" s="155"/>
      <c r="AB318" s="155"/>
      <c r="AC318" s="155"/>
      <c r="AD318" s="155"/>
      <c r="AE318" s="155"/>
      <c r="AF318" s="155"/>
      <c r="AG318" s="155"/>
      <c r="AH318" s="155"/>
    </row>
    <row r="319" spans="1:34" x14ac:dyDescent="0.2">
      <c r="U319" s="155"/>
      <c r="V319" s="155"/>
      <c r="W319" s="155"/>
      <c r="X319" s="155"/>
      <c r="Y319" s="155"/>
      <c r="Z319" s="155"/>
      <c r="AA319" s="155"/>
      <c r="AB319" s="155"/>
      <c r="AC319" s="155"/>
      <c r="AD319" s="155"/>
      <c r="AE319" s="155"/>
      <c r="AF319" s="155"/>
      <c r="AG319" s="155"/>
      <c r="AH319" s="155"/>
    </row>
    <row r="320" spans="1:34" x14ac:dyDescent="0.2">
      <c r="U320" s="155"/>
      <c r="V320" s="155"/>
      <c r="W320" s="155"/>
      <c r="X320" s="155"/>
      <c r="Y320" s="155"/>
      <c r="Z320" s="155"/>
      <c r="AA320" s="155"/>
      <c r="AB320" s="155"/>
      <c r="AC320" s="155"/>
      <c r="AD320" s="155"/>
      <c r="AE320" s="155"/>
      <c r="AF320" s="155"/>
      <c r="AG320" s="155"/>
      <c r="AH320" s="155"/>
    </row>
    <row r="321" spans="21:34" x14ac:dyDescent="0.2">
      <c r="U321" s="155"/>
      <c r="V321" s="155"/>
      <c r="W321" s="155"/>
      <c r="X321" s="155"/>
      <c r="Y321" s="155"/>
      <c r="Z321" s="155"/>
      <c r="AA321" s="155"/>
      <c r="AB321" s="155"/>
      <c r="AC321" s="155"/>
      <c r="AD321" s="155"/>
      <c r="AE321" s="155"/>
      <c r="AF321" s="155"/>
      <c r="AG321" s="155"/>
      <c r="AH321" s="155"/>
    </row>
  </sheetData>
  <sheetProtection formatCells="0" formatRows="0" insertRows="0"/>
  <mergeCells count="419">
    <mergeCell ref="B86:I86"/>
    <mergeCell ref="B251:I251"/>
    <mergeCell ref="B277:I277"/>
    <mergeCell ref="A287:C287"/>
    <mergeCell ref="B300:I300"/>
    <mergeCell ref="B306:I306"/>
    <mergeCell ref="A314:T314"/>
    <mergeCell ref="A315:T315"/>
    <mergeCell ref="A316:T316"/>
    <mergeCell ref="A292:G292"/>
    <mergeCell ref="H292:I292"/>
    <mergeCell ref="J292:K292"/>
    <mergeCell ref="L292:M292"/>
    <mergeCell ref="N292:O292"/>
    <mergeCell ref="P292:Q292"/>
    <mergeCell ref="S292:T292"/>
    <mergeCell ref="B290:G290"/>
    <mergeCell ref="H290:I290"/>
    <mergeCell ref="J290:K290"/>
    <mergeCell ref="L290:M290"/>
    <mergeCell ref="N290:O290"/>
    <mergeCell ref="P290:Q290"/>
    <mergeCell ref="S290:T290"/>
    <mergeCell ref="B291:G291"/>
    <mergeCell ref="U296:AH297"/>
    <mergeCell ref="U298:AA321"/>
    <mergeCell ref="AB298:AH321"/>
    <mergeCell ref="A302:T302"/>
    <mergeCell ref="B303:I303"/>
    <mergeCell ref="A305:T305"/>
    <mergeCell ref="B307:I307"/>
    <mergeCell ref="A308:T308"/>
    <mergeCell ref="B309:I309"/>
    <mergeCell ref="A310:I310"/>
    <mergeCell ref="A311:J312"/>
    <mergeCell ref="Q311:T312"/>
    <mergeCell ref="K312:M312"/>
    <mergeCell ref="N312:P312"/>
    <mergeCell ref="B304:I304"/>
    <mergeCell ref="A296:T296"/>
    <mergeCell ref="B301:I301"/>
    <mergeCell ref="A299:T299"/>
    <mergeCell ref="A297:A298"/>
    <mergeCell ref="H291:I291"/>
    <mergeCell ref="J291:K291"/>
    <mergeCell ref="L291:M291"/>
    <mergeCell ref="N291:O291"/>
    <mergeCell ref="P291:Q291"/>
    <mergeCell ref="S291:T291"/>
    <mergeCell ref="B297:I298"/>
    <mergeCell ref="J297:J298"/>
    <mergeCell ref="A288:A289"/>
    <mergeCell ref="B288:G289"/>
    <mergeCell ref="H288:I289"/>
    <mergeCell ref="J288:O288"/>
    <mergeCell ref="P288:Q289"/>
    <mergeCell ref="R288:T288"/>
    <mergeCell ref="J289:K289"/>
    <mergeCell ref="L289:M289"/>
    <mergeCell ref="N289:O289"/>
    <mergeCell ref="S289:T289"/>
    <mergeCell ref="A294:T294"/>
    <mergeCell ref="K297:M297"/>
    <mergeCell ref="N297:P297"/>
    <mergeCell ref="Q297:S297"/>
    <mergeCell ref="T297:T298"/>
    <mergeCell ref="K282:M282"/>
    <mergeCell ref="N282:P282"/>
    <mergeCell ref="A275:T275"/>
    <mergeCell ref="B270:I270"/>
    <mergeCell ref="B271:I271"/>
    <mergeCell ref="A266:T266"/>
    <mergeCell ref="A264:A265"/>
    <mergeCell ref="B264:I265"/>
    <mergeCell ref="J264:J265"/>
    <mergeCell ref="K264:M264"/>
    <mergeCell ref="N264:P264"/>
    <mergeCell ref="T264:T265"/>
    <mergeCell ref="B267:I267"/>
    <mergeCell ref="B268:I268"/>
    <mergeCell ref="B276:I276"/>
    <mergeCell ref="B278:I278"/>
    <mergeCell ref="B274:I274"/>
    <mergeCell ref="B279:I279"/>
    <mergeCell ref="B269:I269"/>
    <mergeCell ref="A280:I280"/>
    <mergeCell ref="A281:J282"/>
    <mergeCell ref="Q281:T282"/>
    <mergeCell ref="B273:I273"/>
    <mergeCell ref="Q264:S264"/>
    <mergeCell ref="B247:I247"/>
    <mergeCell ref="B248:I248"/>
    <mergeCell ref="B249:I249"/>
    <mergeCell ref="B250:I250"/>
    <mergeCell ref="T241:T242"/>
    <mergeCell ref="A240:T240"/>
    <mergeCell ref="A234:J235"/>
    <mergeCell ref="Q234:T235"/>
    <mergeCell ref="N241:P241"/>
    <mergeCell ref="A243:T243"/>
    <mergeCell ref="B244:I244"/>
    <mergeCell ref="B245:I245"/>
    <mergeCell ref="B246:I246"/>
    <mergeCell ref="Q241:S241"/>
    <mergeCell ref="A241:A242"/>
    <mergeCell ref="B241:I242"/>
    <mergeCell ref="J241:J242"/>
    <mergeCell ref="K241:M241"/>
    <mergeCell ref="B272:I272"/>
    <mergeCell ref="Q258:T259"/>
    <mergeCell ref="K259:M259"/>
    <mergeCell ref="N259:P259"/>
    <mergeCell ref="B252:I252"/>
    <mergeCell ref="A253:T253"/>
    <mergeCell ref="B256:I256"/>
    <mergeCell ref="A257:I257"/>
    <mergeCell ref="A258:J259"/>
    <mergeCell ref="B254:I254"/>
    <mergeCell ref="A263:T263"/>
    <mergeCell ref="B255:I255"/>
    <mergeCell ref="B228:I228"/>
    <mergeCell ref="A233:I233"/>
    <mergeCell ref="K235:M235"/>
    <mergeCell ref="N235:P235"/>
    <mergeCell ref="B213:I213"/>
    <mergeCell ref="B212:I212"/>
    <mergeCell ref="B229:I229"/>
    <mergeCell ref="B224:I224"/>
    <mergeCell ref="B216:I216"/>
    <mergeCell ref="B218:I218"/>
    <mergeCell ref="B219:I219"/>
    <mergeCell ref="B220:I220"/>
    <mergeCell ref="B217:I217"/>
    <mergeCell ref="B221:I221"/>
    <mergeCell ref="B222:I222"/>
    <mergeCell ref="B223:I223"/>
    <mergeCell ref="B214:I214"/>
    <mergeCell ref="B215:I215"/>
    <mergeCell ref="B230:I230"/>
    <mergeCell ref="B231:I231"/>
    <mergeCell ref="B232:I232"/>
    <mergeCell ref="B186:I186"/>
    <mergeCell ref="B187:I187"/>
    <mergeCell ref="A175:T175"/>
    <mergeCell ref="A208:T208"/>
    <mergeCell ref="B209:I209"/>
    <mergeCell ref="B210:I210"/>
    <mergeCell ref="B225:I225"/>
    <mergeCell ref="B226:I226"/>
    <mergeCell ref="A227:T227"/>
    <mergeCell ref="B211:I211"/>
    <mergeCell ref="A199:J200"/>
    <mergeCell ref="A206:A207"/>
    <mergeCell ref="A205:T205"/>
    <mergeCell ref="J206:J207"/>
    <mergeCell ref="K206:M206"/>
    <mergeCell ref="N206:P206"/>
    <mergeCell ref="Q199:T200"/>
    <mergeCell ref="K200:M200"/>
    <mergeCell ref="N200:P200"/>
    <mergeCell ref="B206:I207"/>
    <mergeCell ref="Q206:S206"/>
    <mergeCell ref="T206:T207"/>
    <mergeCell ref="K167:M167"/>
    <mergeCell ref="A165:I165"/>
    <mergeCell ref="B164:I164"/>
    <mergeCell ref="B196:I196"/>
    <mergeCell ref="B197:I197"/>
    <mergeCell ref="A198:I198"/>
    <mergeCell ref="Q173:S173"/>
    <mergeCell ref="B194:I194"/>
    <mergeCell ref="B195:I195"/>
    <mergeCell ref="B180:I180"/>
    <mergeCell ref="B181:I181"/>
    <mergeCell ref="B182:I182"/>
    <mergeCell ref="B183:I183"/>
    <mergeCell ref="B191:I191"/>
    <mergeCell ref="A192:T192"/>
    <mergeCell ref="B193:I193"/>
    <mergeCell ref="B189:I189"/>
    <mergeCell ref="B190:I190"/>
    <mergeCell ref="B177:I177"/>
    <mergeCell ref="B188:I188"/>
    <mergeCell ref="B184:I184"/>
    <mergeCell ref="B178:I178"/>
    <mergeCell ref="B179:I179"/>
    <mergeCell ref="B185:I185"/>
    <mergeCell ref="B119:I119"/>
    <mergeCell ref="B120:I120"/>
    <mergeCell ref="A118:T118"/>
    <mergeCell ref="A138:T138"/>
    <mergeCell ref="A137:T137"/>
    <mergeCell ref="B147:I147"/>
    <mergeCell ref="B143:I143"/>
    <mergeCell ref="B144:I144"/>
    <mergeCell ref="B145:I145"/>
    <mergeCell ref="B127:I127"/>
    <mergeCell ref="B128:I128"/>
    <mergeCell ref="A125:T125"/>
    <mergeCell ref="B126:I126"/>
    <mergeCell ref="B121:I121"/>
    <mergeCell ref="B129:I129"/>
    <mergeCell ref="B130:I130"/>
    <mergeCell ref="B131:I131"/>
    <mergeCell ref="A132:I132"/>
    <mergeCell ref="A133:J134"/>
    <mergeCell ref="Q133:T134"/>
    <mergeCell ref="B83:I83"/>
    <mergeCell ref="B115:I115"/>
    <mergeCell ref="B114:I114"/>
    <mergeCell ref="B92:I92"/>
    <mergeCell ref="B97:I97"/>
    <mergeCell ref="B111:I111"/>
    <mergeCell ref="B108:I108"/>
    <mergeCell ref="K100:M100"/>
    <mergeCell ref="N100:P100"/>
    <mergeCell ref="A98:I98"/>
    <mergeCell ref="A99:J100"/>
    <mergeCell ref="B84:I84"/>
    <mergeCell ref="B107:I107"/>
    <mergeCell ref="A112:T112"/>
    <mergeCell ref="A103:T103"/>
    <mergeCell ref="A104:A105"/>
    <mergeCell ref="B104:I105"/>
    <mergeCell ref="J104:J105"/>
    <mergeCell ref="K104:M104"/>
    <mergeCell ref="N104:P104"/>
    <mergeCell ref="Q104:S104"/>
    <mergeCell ref="T104:T105"/>
    <mergeCell ref="A106:T106"/>
    <mergeCell ref="B109:I109"/>
    <mergeCell ref="J80:J81"/>
    <mergeCell ref="K80:M80"/>
    <mergeCell ref="N80:P80"/>
    <mergeCell ref="A80:A81"/>
    <mergeCell ref="B74:I74"/>
    <mergeCell ref="A1:K1"/>
    <mergeCell ref="A3:K3"/>
    <mergeCell ref="K46:M46"/>
    <mergeCell ref="M20:T20"/>
    <mergeCell ref="M1:T1"/>
    <mergeCell ref="M15:T15"/>
    <mergeCell ref="A4:K5"/>
    <mergeCell ref="A33:T33"/>
    <mergeCell ref="A20:K20"/>
    <mergeCell ref="A18:K18"/>
    <mergeCell ref="M3:N3"/>
    <mergeCell ref="M5:N5"/>
    <mergeCell ref="D27:F27"/>
    <mergeCell ref="A19:K19"/>
    <mergeCell ref="N46:P46"/>
    <mergeCell ref="Q46:S46"/>
    <mergeCell ref="Q80:S80"/>
    <mergeCell ref="T80:T81"/>
    <mergeCell ref="R3:T3"/>
    <mergeCell ref="R4:T4"/>
    <mergeCell ref="R5:T5"/>
    <mergeCell ref="T67:T68"/>
    <mergeCell ref="B64:I64"/>
    <mergeCell ref="B67:I68"/>
    <mergeCell ref="B61:I61"/>
    <mergeCell ref="B62:I62"/>
    <mergeCell ref="B63:I63"/>
    <mergeCell ref="A66:T66"/>
    <mergeCell ref="J67:J68"/>
    <mergeCell ref="K67:M67"/>
    <mergeCell ref="N67:P67"/>
    <mergeCell ref="Q67:S67"/>
    <mergeCell ref="A67:A68"/>
    <mergeCell ref="B59:I59"/>
    <mergeCell ref="T36:T37"/>
    <mergeCell ref="N36:P36"/>
    <mergeCell ref="K36:M36"/>
    <mergeCell ref="T46:T47"/>
    <mergeCell ref="Q36:S36"/>
    <mergeCell ref="A45:T45"/>
    <mergeCell ref="J46:J47"/>
    <mergeCell ref="A46:A47"/>
    <mergeCell ref="M18:T18"/>
    <mergeCell ref="A2:K2"/>
    <mergeCell ref="A6:K6"/>
    <mergeCell ref="O5:Q5"/>
    <mergeCell ref="O6:Q6"/>
    <mergeCell ref="O3:Q3"/>
    <mergeCell ref="O4:Q4"/>
    <mergeCell ref="M4:N4"/>
    <mergeCell ref="A11:K11"/>
    <mergeCell ref="M6:N6"/>
    <mergeCell ref="A7:K7"/>
    <mergeCell ref="A9:K9"/>
    <mergeCell ref="A10:K10"/>
    <mergeCell ref="A8:K8"/>
    <mergeCell ref="A13:K13"/>
    <mergeCell ref="B53:I53"/>
    <mergeCell ref="B50:I50"/>
    <mergeCell ref="B51:I51"/>
    <mergeCell ref="B40:I40"/>
    <mergeCell ref="B38:I38"/>
    <mergeCell ref="B39:I39"/>
    <mergeCell ref="B43:I43"/>
    <mergeCell ref="B48:I48"/>
    <mergeCell ref="B49:I49"/>
    <mergeCell ref="B41:I41"/>
    <mergeCell ref="B42:I42"/>
    <mergeCell ref="B46:I47"/>
    <mergeCell ref="B52:I52"/>
    <mergeCell ref="A36:A37"/>
    <mergeCell ref="A25:I25"/>
    <mergeCell ref="B80:I81"/>
    <mergeCell ref="A85:T85"/>
    <mergeCell ref="M16:T16"/>
    <mergeCell ref="R6:T6"/>
    <mergeCell ref="M9:T12"/>
    <mergeCell ref="A16:K16"/>
    <mergeCell ref="J36:J37"/>
    <mergeCell ref="A35:T35"/>
    <mergeCell ref="M26:T32"/>
    <mergeCell ref="A21:K24"/>
    <mergeCell ref="M22:T24"/>
    <mergeCell ref="I27:K27"/>
    <mergeCell ref="B27:C27"/>
    <mergeCell ref="H27:H28"/>
    <mergeCell ref="A26:G26"/>
    <mergeCell ref="G27:G28"/>
    <mergeCell ref="A14:K14"/>
    <mergeCell ref="A15:K15"/>
    <mergeCell ref="A17:K17"/>
    <mergeCell ref="B36:I37"/>
    <mergeCell ref="M19:T19"/>
    <mergeCell ref="M14:T14"/>
    <mergeCell ref="M17:T17"/>
    <mergeCell ref="A12:K12"/>
    <mergeCell ref="U74:W74"/>
    <mergeCell ref="U291:X291"/>
    <mergeCell ref="U4:X4"/>
    <mergeCell ref="U5:X5"/>
    <mergeCell ref="U3:X3"/>
    <mergeCell ref="U6:X6"/>
    <mergeCell ref="U29:V29"/>
    <mergeCell ref="U30:V30"/>
    <mergeCell ref="U43:W43"/>
    <mergeCell ref="U53:W53"/>
    <mergeCell ref="U64:W64"/>
    <mergeCell ref="U10:Z13"/>
    <mergeCell ref="U16:Z18"/>
    <mergeCell ref="U21:AA24"/>
    <mergeCell ref="AA17:AB17"/>
    <mergeCell ref="B60:I60"/>
    <mergeCell ref="A56:T56"/>
    <mergeCell ref="J57:J58"/>
    <mergeCell ref="K57:M57"/>
    <mergeCell ref="A139:A140"/>
    <mergeCell ref="B139:I140"/>
    <mergeCell ref="J139:J140"/>
    <mergeCell ref="B116:I116"/>
    <mergeCell ref="N57:P57"/>
    <mergeCell ref="Q57:S57"/>
    <mergeCell ref="T57:T58"/>
    <mergeCell ref="B69:I69"/>
    <mergeCell ref="B70:I70"/>
    <mergeCell ref="B71:I71"/>
    <mergeCell ref="B72:I72"/>
    <mergeCell ref="B73:I73"/>
    <mergeCell ref="A57:A58"/>
    <mergeCell ref="B57:I58"/>
    <mergeCell ref="A79:T79"/>
    <mergeCell ref="Q139:S139"/>
    <mergeCell ref="A95:T95"/>
    <mergeCell ref="B94:I94"/>
    <mergeCell ref="B93:I93"/>
    <mergeCell ref="A82:T82"/>
    <mergeCell ref="B176:I176"/>
    <mergeCell ref="B156:I156"/>
    <mergeCell ref="B157:I157"/>
    <mergeCell ref="B160:I160"/>
    <mergeCell ref="B149:I149"/>
    <mergeCell ref="A173:A174"/>
    <mergeCell ref="B173:I174"/>
    <mergeCell ref="B162:I162"/>
    <mergeCell ref="A159:T159"/>
    <mergeCell ref="J173:J174"/>
    <mergeCell ref="K173:M173"/>
    <mergeCell ref="T173:T174"/>
    <mergeCell ref="N173:P173"/>
    <mergeCell ref="B150:I150"/>
    <mergeCell ref="B151:I151"/>
    <mergeCell ref="B152:I152"/>
    <mergeCell ref="B153:I153"/>
    <mergeCell ref="B154:I154"/>
    <mergeCell ref="A172:T172"/>
    <mergeCell ref="B158:I158"/>
    <mergeCell ref="A166:J167"/>
    <mergeCell ref="Q166:T167"/>
    <mergeCell ref="B155:I155"/>
    <mergeCell ref="N167:P167"/>
    <mergeCell ref="B87:I87"/>
    <mergeCell ref="B142:I142"/>
    <mergeCell ref="A141:T141"/>
    <mergeCell ref="T139:T140"/>
    <mergeCell ref="B146:I146"/>
    <mergeCell ref="B161:I161"/>
    <mergeCell ref="K139:M139"/>
    <mergeCell ref="N139:P139"/>
    <mergeCell ref="B163:I163"/>
    <mergeCell ref="B96:I96"/>
    <mergeCell ref="B90:I90"/>
    <mergeCell ref="B91:I91"/>
    <mergeCell ref="B89:I89"/>
    <mergeCell ref="A88:T88"/>
    <mergeCell ref="Q99:T100"/>
    <mergeCell ref="B148:I148"/>
    <mergeCell ref="K134:M134"/>
    <mergeCell ref="N134:P134"/>
    <mergeCell ref="B122:I122"/>
    <mergeCell ref="B123:I123"/>
    <mergeCell ref="B124:I124"/>
    <mergeCell ref="B117:I117"/>
    <mergeCell ref="B113:I113"/>
    <mergeCell ref="B110:I110"/>
  </mergeCells>
  <phoneticPr fontId="6" type="noConversion"/>
  <conditionalFormatting sqref="U291 U3:U6 U29:U30">
    <cfRule type="cellIs" dxfId="23" priority="47" operator="equal">
      <formula>"E bine"</formula>
    </cfRule>
  </conditionalFormatting>
  <conditionalFormatting sqref="U291 U3:U6 U29:U30">
    <cfRule type="cellIs" dxfId="22" priority="46" operator="equal">
      <formula>"NU e bine"</formula>
    </cfRule>
  </conditionalFormatting>
  <conditionalFormatting sqref="U3:V6 U29:V30">
    <cfRule type="cellIs" dxfId="21" priority="39" operator="equal">
      <formula>"Suma trebuie să fie 52"</formula>
    </cfRule>
    <cfRule type="cellIs" dxfId="20" priority="40" operator="equal">
      <formula>"Corect"</formula>
    </cfRule>
    <cfRule type="cellIs" dxfId="19" priority="41" operator="equal">
      <formula>SUM($B$29:$J$29)</formula>
    </cfRule>
    <cfRule type="cellIs" dxfId="18" priority="42" operator="lessThan">
      <formula>"(SUM(B28:K28)=52"</formula>
    </cfRule>
    <cfRule type="cellIs" dxfId="17" priority="43" operator="equal">
      <formula>52</formula>
    </cfRule>
    <cfRule type="cellIs" dxfId="16" priority="44" operator="equal">
      <formula>$K$29</formula>
    </cfRule>
    <cfRule type="cellIs" dxfId="15" priority="45" operator="equal">
      <formula>$B$29:$K$29=52</formula>
    </cfRule>
  </conditionalFormatting>
  <conditionalFormatting sqref="U291:V291 U3:V6 U29:V30">
    <cfRule type="cellIs" dxfId="14" priority="37" operator="equal">
      <formula>"Suma trebuie să fie 52"</formula>
    </cfRule>
    <cfRule type="cellIs" dxfId="13" priority="38" operator="equal">
      <formula>"Corect"</formula>
    </cfRule>
  </conditionalFormatting>
  <conditionalFormatting sqref="U3:X6">
    <cfRule type="cellIs" dxfId="12" priority="36" operator="equal">
      <formula>"Trebuie alocate cel puțin 20 de ore pe săptămână"</formula>
    </cfRule>
  </conditionalFormatting>
  <conditionalFormatting sqref="U291:X291 U29:V30">
    <cfRule type="cellIs" dxfId="11" priority="24" operator="equal">
      <formula>"Corect"</formula>
    </cfRule>
  </conditionalFormatting>
  <conditionalFormatting sqref="U29:V29">
    <cfRule type="cellIs" dxfId="10" priority="23" operator="equal">
      <formula>"Correct"</formula>
    </cfRule>
  </conditionalFormatting>
  <conditionalFormatting sqref="U74:W74 U64:W64 U53:W53 U43:W43">
    <cfRule type="cellIs" dxfId="9" priority="20" operator="equal">
      <formula>"E trebuie să fie cel puțin egal cu C+VP"</formula>
    </cfRule>
    <cfRule type="cellIs" dxfId="8" priority="21" operator="equal">
      <formula>"Corect"</formula>
    </cfRule>
  </conditionalFormatting>
  <conditionalFormatting sqref="U291:V291">
    <cfRule type="cellIs" dxfId="7" priority="2" operator="equal">
      <formula>"Nu corespunde cu tabelul de opționale"</formula>
    </cfRule>
    <cfRule type="cellIs" dxfId="6" priority="3" operator="equal">
      <formula>"Suma trebuie să fie 52"</formula>
    </cfRule>
    <cfRule type="cellIs" dxfId="5" priority="4" operator="equal">
      <formula>"Corect"</formula>
    </cfRule>
    <cfRule type="cellIs" dxfId="4" priority="5" operator="equal">
      <formula>SUM($B$29:$J$29)</formula>
    </cfRule>
    <cfRule type="cellIs" dxfId="3" priority="6" operator="lessThan">
      <formula>"(SUM(B28:K28)=52"</formula>
    </cfRule>
    <cfRule type="cellIs" dxfId="2" priority="7" operator="equal">
      <formula>52</formula>
    </cfRule>
    <cfRule type="cellIs" dxfId="1" priority="8" operator="equal">
      <formula>$K$29</formula>
    </cfRule>
    <cfRule type="cellIs" dxfId="0" priority="9" operator="equal">
      <formula>$B$29:$K$29=52</formula>
    </cfRule>
  </conditionalFormatting>
  <dataValidations count="6">
    <dataValidation type="list" allowBlank="1" showInputMessage="1" showErrorMessage="1" sqref="R303:R304 R306:R307 R300:R301 R309 R38:R42 R48:R52 R126:R131 R113:R117 R119:R124 R107:R111 R86:R87 R69:R73 R59:R63 R83:R84 R96:R97 R89:R94">
      <formula1>$R$37</formula1>
    </dataValidation>
    <dataValidation type="list" allowBlank="1" showInputMessage="1" showErrorMessage="1" sqref="Q303:Q304 Q306:Q307 Q300:Q301 Q309 Q38:Q42 Q48:Q52 Q126:Q131 Q113:Q117 Q119:Q124 Q107:Q111 Q86:Q87 Q69:Q73 Q59:Q63 Q83:Q84 Q96:Q97 Q89:Q94">
      <formula1>$Q$37</formula1>
    </dataValidation>
    <dataValidation type="list" allowBlank="1" showInputMessage="1" showErrorMessage="1" sqref="S303:S304 S306:S307 S300:S301 S309 S38:S42 S48:S52 S126:S131 S119:S124 S107:S111 S113:S117 S86:S87 S69:S73 S59:S63 S83:S84 S96:S97 S89:S94">
      <formula1>$S$37</formula1>
    </dataValidation>
    <dataValidation type="list" allowBlank="1" showInputMessage="1" showErrorMessage="1" sqref="T276:T278 T48:T52 T142:T157 T160:T163 T176:T190 T228:T231 T209:T225 T254:T255 T126:T131 T193:T196 T119:T124 T107:T111 T113:T117 T86:T87 T69:T73 T59:T63 T83:T84 T96:T97 T89:T94 T244:T251 T267:T273 T38:T42">
      <formula1>$O$34:$S$34</formula1>
    </dataValidation>
    <dataValidation type="list" allowBlank="1" showInputMessage="1" showErrorMessage="1" sqref="T274 T191 T158 T226 T252">
      <formula1>$P$34:$S$34</formula1>
    </dataValidation>
    <dataValidation type="list" allowBlank="1" showInputMessage="1" showErrorMessage="1" sqref="B276:I278 B228:I231 B209:I225 B193:I196 B176:I190 B160:I163 B142:I157 B244:I251 B267:I273 B254:I255">
      <formula1>$B$36:$B$131</formula1>
    </dataValidation>
  </dataValidations>
  <pageMargins left="0.7" right="0.7" top="0.75" bottom="0.75" header="0.3" footer="0.3"/>
  <pageSetup paperSize="9" fitToHeight="5" orientation="landscape" blackAndWhite="1" r:id="rId1"/>
  <headerFooter>
    <oddHeader>&amp;C
&amp;R&amp;P</oddHeader>
    <oddFooter>&amp;LRECTOR,
Acad.Prof.univ.dr. Ioan Aurel POP&amp;CDECAN,
Prof. univ. dr. Corin BRAGA&amp;R                                           DIRECTOR DE DEPARTAMENT,
Lect. univ. dr. SZABÓ Árpád Töhötöm</oddFooter>
  </headerFooter>
  <rowBreaks count="5" manualBreakCount="5">
    <brk id="32" max="16383" man="1"/>
    <brk id="53" max="16383" man="1"/>
    <brk id="78" max="16383" man="1"/>
    <brk id="239" max="16383" man="1"/>
    <brk id="262" max="16383" man="1"/>
  </rowBreaks>
  <ignoredErrors>
    <ignoredError sqref="Q43" formula="1"/>
    <ignoredError sqref="K10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view="pageBreakPreview" zoomScale="60" zoomScaleNormal="100" workbookViewId="0">
      <selection activeCell="S25" sqref="S25"/>
    </sheetView>
  </sheetViews>
  <sheetFormatPr defaultRowHeight="15" x14ac:dyDescent="0.25"/>
  <cols>
    <col min="5" max="5" width="4.42578125" customWidth="1"/>
    <col min="7" max="7" width="3.85546875" customWidth="1"/>
    <col min="8" max="9" width="9.140625" hidden="1" customWidth="1"/>
    <col min="10" max="10" width="6.7109375" customWidth="1"/>
    <col min="11" max="11" width="7.28515625" customWidth="1"/>
    <col min="12" max="12" width="5.28515625" customWidth="1"/>
    <col min="13" max="13" width="5.85546875" customWidth="1"/>
    <col min="14" max="14" width="4.140625" customWidth="1"/>
    <col min="15" max="15" width="6.85546875" customWidth="1"/>
    <col min="16" max="16" width="6" customWidth="1"/>
    <col min="17" max="17" width="5.85546875" customWidth="1"/>
    <col min="18" max="18" width="5.140625" customWidth="1"/>
    <col min="19" max="19" width="5.7109375" customWidth="1"/>
  </cols>
  <sheetData>
    <row r="1" spans="1:20" x14ac:dyDescent="0.25">
      <c r="A1" s="166" t="s">
        <v>84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</row>
    <row r="2" spans="1:20" x14ac:dyDescent="0.2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21.75" customHeight="1" x14ac:dyDescent="0.25">
      <c r="A3" s="101" t="s">
        <v>78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35.25" customHeight="1" x14ac:dyDescent="0.25">
      <c r="A4" s="117" t="s">
        <v>26</v>
      </c>
      <c r="B4" s="119" t="s">
        <v>25</v>
      </c>
      <c r="C4" s="120"/>
      <c r="D4" s="120"/>
      <c r="E4" s="120"/>
      <c r="F4" s="120"/>
      <c r="G4" s="120"/>
      <c r="H4" s="120"/>
      <c r="I4" s="121"/>
      <c r="J4" s="102" t="s">
        <v>39</v>
      </c>
      <c r="K4" s="178" t="s">
        <v>23</v>
      </c>
      <c r="L4" s="178"/>
      <c r="M4" s="178"/>
      <c r="N4" s="178" t="s">
        <v>40</v>
      </c>
      <c r="O4" s="179"/>
      <c r="P4" s="179"/>
      <c r="Q4" s="178" t="s">
        <v>22</v>
      </c>
      <c r="R4" s="178"/>
      <c r="S4" s="178"/>
      <c r="T4" s="178" t="s">
        <v>21</v>
      </c>
    </row>
    <row r="5" spans="1:20" x14ac:dyDescent="0.25">
      <c r="A5" s="118"/>
      <c r="B5" s="122"/>
      <c r="C5" s="123"/>
      <c r="D5" s="123"/>
      <c r="E5" s="123"/>
      <c r="F5" s="123"/>
      <c r="G5" s="123"/>
      <c r="H5" s="123"/>
      <c r="I5" s="124"/>
      <c r="J5" s="103"/>
      <c r="K5" s="83" t="s">
        <v>27</v>
      </c>
      <c r="L5" s="83" t="s">
        <v>28</v>
      </c>
      <c r="M5" s="83" t="s">
        <v>29</v>
      </c>
      <c r="N5" s="83" t="s">
        <v>33</v>
      </c>
      <c r="O5" s="83" t="s">
        <v>7</v>
      </c>
      <c r="P5" s="83" t="s">
        <v>30</v>
      </c>
      <c r="Q5" s="83" t="s">
        <v>31</v>
      </c>
      <c r="R5" s="83" t="s">
        <v>27</v>
      </c>
      <c r="S5" s="83" t="s">
        <v>32</v>
      </c>
      <c r="T5" s="178"/>
    </row>
    <row r="6" spans="1:20" x14ac:dyDescent="0.25">
      <c r="A6" s="272" t="s">
        <v>79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</row>
    <row r="7" spans="1:20" x14ac:dyDescent="0.25">
      <c r="A7" s="82" t="s">
        <v>72</v>
      </c>
      <c r="B7" s="271" t="s">
        <v>85</v>
      </c>
      <c r="C7" s="271"/>
      <c r="D7" s="271"/>
      <c r="E7" s="271"/>
      <c r="F7" s="271"/>
      <c r="G7" s="271"/>
      <c r="H7" s="271"/>
      <c r="I7" s="271"/>
      <c r="J7" s="41">
        <v>5</v>
      </c>
      <c r="K7" s="41">
        <v>2</v>
      </c>
      <c r="L7" s="41">
        <v>1</v>
      </c>
      <c r="M7" s="41">
        <v>0</v>
      </c>
      <c r="N7" s="42">
        <f>K7+L7+M7</f>
        <v>3</v>
      </c>
      <c r="O7" s="42">
        <f>P7-N7</f>
        <v>6</v>
      </c>
      <c r="P7" s="42">
        <f>ROUND(PRODUCT(J7,25)/14,0)</f>
        <v>9</v>
      </c>
      <c r="Q7" s="41" t="s">
        <v>31</v>
      </c>
      <c r="R7" s="41"/>
      <c r="S7" s="43"/>
      <c r="T7" s="43" t="s">
        <v>36</v>
      </c>
    </row>
    <row r="8" spans="1:20" x14ac:dyDescent="0.25">
      <c r="A8" s="82" t="s">
        <v>73</v>
      </c>
      <c r="B8" s="271" t="s">
        <v>86</v>
      </c>
      <c r="C8" s="271"/>
      <c r="D8" s="271"/>
      <c r="E8" s="271"/>
      <c r="F8" s="271"/>
      <c r="G8" s="271"/>
      <c r="H8" s="271"/>
      <c r="I8" s="271"/>
      <c r="J8" s="41">
        <v>5</v>
      </c>
      <c r="K8" s="41">
        <v>2</v>
      </c>
      <c r="L8" s="41">
        <v>1</v>
      </c>
      <c r="M8" s="41">
        <v>0</v>
      </c>
      <c r="N8" s="42">
        <f>K8+L8+M8</f>
        <v>3</v>
      </c>
      <c r="O8" s="42">
        <f>P8-N8</f>
        <v>6</v>
      </c>
      <c r="P8" s="42">
        <f>ROUND(PRODUCT(J8,25)/14,0)</f>
        <v>9</v>
      </c>
      <c r="Q8" s="41" t="s">
        <v>31</v>
      </c>
      <c r="R8" s="41"/>
      <c r="S8" s="43"/>
      <c r="T8" s="43" t="s">
        <v>36</v>
      </c>
    </row>
    <row r="9" spans="1:20" x14ac:dyDescent="0.25">
      <c r="A9" s="247" t="s">
        <v>80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9"/>
    </row>
    <row r="10" spans="1:20" x14ac:dyDescent="0.25">
      <c r="A10" s="85" t="s">
        <v>74</v>
      </c>
      <c r="B10" s="288" t="s">
        <v>173</v>
      </c>
      <c r="C10" s="289"/>
      <c r="D10" s="289"/>
      <c r="E10" s="289"/>
      <c r="F10" s="289"/>
      <c r="G10" s="289"/>
      <c r="H10" s="289"/>
      <c r="I10" s="290"/>
      <c r="J10" s="86">
        <v>5</v>
      </c>
      <c r="K10" s="86">
        <v>2</v>
      </c>
      <c r="L10" s="86">
        <v>1</v>
      </c>
      <c r="M10" s="86">
        <v>0</v>
      </c>
      <c r="N10" s="87">
        <f>K10+L10+M10</f>
        <v>3</v>
      </c>
      <c r="O10" s="87">
        <f>P10-N10</f>
        <v>6</v>
      </c>
      <c r="P10" s="87">
        <f>ROUND(PRODUCT(J10,25)/14,0)</f>
        <v>9</v>
      </c>
      <c r="Q10" s="86" t="s">
        <v>31</v>
      </c>
      <c r="R10" s="86"/>
      <c r="S10" s="88"/>
      <c r="T10" s="88" t="s">
        <v>87</v>
      </c>
    </row>
    <row r="11" spans="1:20" x14ac:dyDescent="0.25">
      <c r="A11" s="85" t="s">
        <v>75</v>
      </c>
      <c r="B11" s="288" t="s">
        <v>174</v>
      </c>
      <c r="C11" s="289"/>
      <c r="D11" s="289"/>
      <c r="E11" s="289"/>
      <c r="F11" s="289"/>
      <c r="G11" s="289"/>
      <c r="H11" s="289"/>
      <c r="I11" s="290"/>
      <c r="J11" s="86">
        <v>5</v>
      </c>
      <c r="K11" s="86">
        <v>1</v>
      </c>
      <c r="L11" s="86">
        <v>2</v>
      </c>
      <c r="M11" s="86">
        <v>0</v>
      </c>
      <c r="N11" s="87">
        <f>K11+L11+M11</f>
        <v>3</v>
      </c>
      <c r="O11" s="87">
        <f>P11-N11</f>
        <v>6</v>
      </c>
      <c r="P11" s="87">
        <f>ROUND(PRODUCT(J11,25)/14,0)</f>
        <v>9</v>
      </c>
      <c r="Q11" s="86" t="s">
        <v>31</v>
      </c>
      <c r="R11" s="86"/>
      <c r="S11" s="88"/>
      <c r="T11" s="88" t="s">
        <v>88</v>
      </c>
    </row>
    <row r="12" spans="1:20" x14ac:dyDescent="0.25">
      <c r="A12" s="285" t="s">
        <v>81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7"/>
    </row>
    <row r="13" spans="1:20" x14ac:dyDescent="0.25">
      <c r="A13" s="85" t="s">
        <v>90</v>
      </c>
      <c r="B13" s="288" t="s">
        <v>89</v>
      </c>
      <c r="C13" s="289"/>
      <c r="D13" s="289"/>
      <c r="E13" s="289"/>
      <c r="F13" s="289"/>
      <c r="G13" s="289"/>
      <c r="H13" s="289"/>
      <c r="I13" s="290"/>
      <c r="J13" s="86">
        <v>5</v>
      </c>
      <c r="K13" s="86">
        <v>0</v>
      </c>
      <c r="L13" s="86">
        <v>0</v>
      </c>
      <c r="M13" s="86">
        <v>3</v>
      </c>
      <c r="N13" s="87">
        <f>K13+L13+M13</f>
        <v>3</v>
      </c>
      <c r="O13" s="87">
        <f>P13-N13</f>
        <v>6</v>
      </c>
      <c r="P13" s="87">
        <f>ROUND(PRODUCT(J13,25)/14,0)</f>
        <v>9</v>
      </c>
      <c r="Q13" s="86"/>
      <c r="R13" s="86" t="s">
        <v>27</v>
      </c>
      <c r="S13" s="88"/>
      <c r="T13" s="88" t="s">
        <v>87</v>
      </c>
    </row>
    <row r="14" spans="1:20" x14ac:dyDescent="0.25">
      <c r="A14" s="85" t="s">
        <v>91</v>
      </c>
      <c r="B14" s="288" t="s">
        <v>175</v>
      </c>
      <c r="C14" s="289"/>
      <c r="D14" s="289"/>
      <c r="E14" s="289"/>
      <c r="F14" s="289"/>
      <c r="G14" s="289"/>
      <c r="H14" s="289"/>
      <c r="I14" s="290"/>
      <c r="J14" s="86">
        <v>5</v>
      </c>
      <c r="K14" s="86">
        <v>1</v>
      </c>
      <c r="L14" s="86">
        <v>2</v>
      </c>
      <c r="M14" s="86">
        <v>0</v>
      </c>
      <c r="N14" s="87">
        <f>K14+L14+M14</f>
        <v>3</v>
      </c>
      <c r="O14" s="87">
        <f>P14-N14</f>
        <v>6</v>
      </c>
      <c r="P14" s="87">
        <f>ROUND(PRODUCT(J14,25)/14,0)</f>
        <v>9</v>
      </c>
      <c r="Q14" s="86" t="s">
        <v>31</v>
      </c>
      <c r="R14" s="86"/>
      <c r="S14" s="88"/>
      <c r="T14" s="88" t="s">
        <v>88</v>
      </c>
    </row>
    <row r="15" spans="1:20" x14ac:dyDescent="0.25">
      <c r="A15" s="291" t="s">
        <v>82</v>
      </c>
      <c r="B15" s="292"/>
      <c r="C15" s="292"/>
      <c r="D15" s="292"/>
      <c r="E15" s="292"/>
      <c r="F15" s="292"/>
      <c r="G15" s="292"/>
      <c r="H15" s="292"/>
      <c r="I15" s="292"/>
      <c r="J15" s="292"/>
      <c r="K15" s="292"/>
      <c r="L15" s="292"/>
      <c r="M15" s="292"/>
      <c r="N15" s="292"/>
      <c r="O15" s="292"/>
      <c r="P15" s="292"/>
      <c r="Q15" s="292"/>
      <c r="R15" s="292"/>
      <c r="S15" s="292"/>
      <c r="T15" s="293"/>
    </row>
    <row r="16" spans="1:20" x14ac:dyDescent="0.25">
      <c r="A16" s="82"/>
      <c r="B16" s="250" t="s">
        <v>76</v>
      </c>
      <c r="C16" s="251"/>
      <c r="D16" s="251"/>
      <c r="E16" s="251"/>
      <c r="F16" s="251"/>
      <c r="G16" s="251"/>
      <c r="H16" s="251"/>
      <c r="I16" s="252"/>
      <c r="J16" s="41">
        <v>5</v>
      </c>
      <c r="K16" s="41"/>
      <c r="L16" s="41"/>
      <c r="M16" s="41"/>
      <c r="N16" s="42"/>
      <c r="O16" s="42"/>
      <c r="P16" s="42"/>
      <c r="Q16" s="41"/>
      <c r="R16" s="41"/>
      <c r="S16" s="43"/>
      <c r="T16" s="46"/>
    </row>
    <row r="17" spans="1:20" x14ac:dyDescent="0.25">
      <c r="A17" s="253" t="s">
        <v>77</v>
      </c>
      <c r="B17" s="254"/>
      <c r="C17" s="254"/>
      <c r="D17" s="254"/>
      <c r="E17" s="254"/>
      <c r="F17" s="254"/>
      <c r="G17" s="254"/>
      <c r="H17" s="254"/>
      <c r="I17" s="255"/>
      <c r="J17" s="47">
        <f t="shared" ref="J17:P17" si="0">SUM(J7:J8,J10:J11,J13:J14,J16)</f>
        <v>35</v>
      </c>
      <c r="K17" s="47">
        <f t="shared" si="0"/>
        <v>8</v>
      </c>
      <c r="L17" s="47">
        <f t="shared" si="0"/>
        <v>7</v>
      </c>
      <c r="M17" s="47">
        <f t="shared" si="0"/>
        <v>3</v>
      </c>
      <c r="N17" s="47">
        <f t="shared" si="0"/>
        <v>18</v>
      </c>
      <c r="O17" s="47">
        <f t="shared" si="0"/>
        <v>36</v>
      </c>
      <c r="P17" s="47">
        <f t="shared" si="0"/>
        <v>54</v>
      </c>
      <c r="Q17" s="49">
        <f>COUNTIF(Q7:Q8,"E")+COUNTIF(Q10:Q11,"E")+COUNTIF(Q13:Q14,"E")+COUNTIF(Q16,"E")</f>
        <v>5</v>
      </c>
      <c r="R17" s="49">
        <f>COUNTIF(R7:R8,"C")+COUNTIF(R10:R11,"C")+COUNTIF(R13:R14,"C")+COUNTIF(R16,"C")</f>
        <v>1</v>
      </c>
      <c r="S17" s="49">
        <f>COUNTIF(S7:S8,"VP")+COUNTIF(S10:S11,"VP")+COUNTIF(S13:S14,"VP")+COUNTIF(S16,"VP")</f>
        <v>0</v>
      </c>
      <c r="T17" s="48"/>
    </row>
    <row r="18" spans="1:20" x14ac:dyDescent="0.25">
      <c r="A18" s="256" t="s">
        <v>47</v>
      </c>
      <c r="B18" s="257"/>
      <c r="C18" s="257"/>
      <c r="D18" s="257"/>
      <c r="E18" s="257"/>
      <c r="F18" s="257"/>
      <c r="G18" s="257"/>
      <c r="H18" s="257"/>
      <c r="I18" s="257"/>
      <c r="J18" s="258"/>
      <c r="K18" s="47">
        <f t="shared" ref="K18:P18" si="1">SUM(K7:K8,K10:K11,K13:K14)*14</f>
        <v>112</v>
      </c>
      <c r="L18" s="47">
        <f t="shared" si="1"/>
        <v>98</v>
      </c>
      <c r="M18" s="47">
        <f t="shared" si="1"/>
        <v>42</v>
      </c>
      <c r="N18" s="47">
        <f t="shared" si="1"/>
        <v>252</v>
      </c>
      <c r="O18" s="47">
        <f t="shared" si="1"/>
        <v>504</v>
      </c>
      <c r="P18" s="47">
        <f t="shared" si="1"/>
        <v>756</v>
      </c>
      <c r="Q18" s="262"/>
      <c r="R18" s="263"/>
      <c r="S18" s="263"/>
      <c r="T18" s="264"/>
    </row>
    <row r="19" spans="1:20" x14ac:dyDescent="0.25">
      <c r="A19" s="259"/>
      <c r="B19" s="260"/>
      <c r="C19" s="260"/>
      <c r="D19" s="260"/>
      <c r="E19" s="260"/>
      <c r="F19" s="260"/>
      <c r="G19" s="260"/>
      <c r="H19" s="260"/>
      <c r="I19" s="260"/>
      <c r="J19" s="261"/>
      <c r="K19" s="268">
        <f>SUM(K18:M18)</f>
        <v>252</v>
      </c>
      <c r="L19" s="269"/>
      <c r="M19" s="270"/>
      <c r="N19" s="268">
        <f>SUM(N18:O18)</f>
        <v>756</v>
      </c>
      <c r="O19" s="269"/>
      <c r="P19" s="270"/>
      <c r="Q19" s="265"/>
      <c r="R19" s="266"/>
      <c r="S19" s="266"/>
      <c r="T19" s="267"/>
    </row>
    <row r="20" spans="1:20" x14ac:dyDescent="0.25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</row>
    <row r="21" spans="1:20" x14ac:dyDescent="0.25">
      <c r="A21" s="275" t="s">
        <v>92</v>
      </c>
      <c r="B21" s="275"/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</row>
    <row r="22" spans="1:20" x14ac:dyDescent="0.25">
      <c r="A22" s="275" t="s">
        <v>93</v>
      </c>
      <c r="B22" s="275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</row>
    <row r="23" spans="1:20" x14ac:dyDescent="0.25">
      <c r="A23" s="275" t="s">
        <v>94</v>
      </c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</row>
    <row r="24" spans="1:20" x14ac:dyDescent="0.25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</row>
    <row r="25" spans="1:20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</row>
  </sheetData>
  <mergeCells count="28">
    <mergeCell ref="A1:T1"/>
    <mergeCell ref="A3:T3"/>
    <mergeCell ref="A4:A5"/>
    <mergeCell ref="B4:I5"/>
    <mergeCell ref="J4:J5"/>
    <mergeCell ref="K4:M4"/>
    <mergeCell ref="N4:P4"/>
    <mergeCell ref="Q4:S4"/>
    <mergeCell ref="T4:T5"/>
    <mergeCell ref="A17:I17"/>
    <mergeCell ref="A6:T6"/>
    <mergeCell ref="B7:I7"/>
    <mergeCell ref="B8:I8"/>
    <mergeCell ref="A9:T9"/>
    <mergeCell ref="B10:I10"/>
    <mergeCell ref="B11:I11"/>
    <mergeCell ref="A12:T12"/>
    <mergeCell ref="B13:I13"/>
    <mergeCell ref="B14:I14"/>
    <mergeCell ref="A15:T15"/>
    <mergeCell ref="B16:I16"/>
    <mergeCell ref="A23:T23"/>
    <mergeCell ref="A18:J19"/>
    <mergeCell ref="Q18:T19"/>
    <mergeCell ref="K19:M19"/>
    <mergeCell ref="N19:P19"/>
    <mergeCell ref="A21:T21"/>
    <mergeCell ref="A22:T22"/>
  </mergeCells>
  <phoneticPr fontId="6" type="noConversion"/>
  <dataValidations count="3">
    <dataValidation type="list" allowBlank="1" showInputMessage="1" showErrorMessage="1" sqref="R10:R11 R13:R14 R7:R8 R16">
      <formula1>$R$39</formula1>
    </dataValidation>
    <dataValidation type="list" allowBlank="1" showInputMessage="1" showErrorMessage="1" sqref="Q10:Q11 Q13:Q14 Q7:Q8 Q16">
      <formula1>$Q$39</formula1>
    </dataValidation>
    <dataValidation type="list" allowBlank="1" showInputMessage="1" showErrorMessage="1" sqref="S10:S11 S13:S14 S7:S8 S16">
      <formula1>$S$39</formula1>
    </dataValidation>
  </dataValidations>
  <pageMargins left="0.7" right="0.7" top="0.75" bottom="0.75" header="0.3" footer="0.3"/>
  <pageSetup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E2F100BAAD154B946BFA08EDEEF246" ma:contentTypeVersion="0" ma:contentTypeDescription="Create a new document." ma:contentTypeScope="" ma:versionID="2159e31995da096ebf1b3f27d3835dd9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54E7A1D-D733-4215-B5BA-4564572BE7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47E3DA-5698-49A4-92EA-B6C4521E51D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18F6EFF-7B99-4C3E-988E-D75CF94C73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Gelu</dc:creator>
  <cp:lastModifiedBy>Aurica</cp:lastModifiedBy>
  <cp:lastPrinted>2019-04-11T07:28:56Z</cp:lastPrinted>
  <dcterms:created xsi:type="dcterms:W3CDTF">2013-06-27T08:19:59Z</dcterms:created>
  <dcterms:modified xsi:type="dcterms:W3CDTF">2019-04-11T07:32:15Z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0x0101006EE2F100BAAD154B946BFA08EDEEF246</vt:lpwstr>
  </property>
</Properties>
</file>