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rica\Desktop\master_martie v2\"/>
    </mc:Choice>
  </mc:AlternateContent>
  <bookViews>
    <workbookView xWindow="0" yWindow="0" windowWidth="24000" windowHeight="9735"/>
  </bookViews>
  <sheets>
    <sheet name="Sheet1" sheetId="1" r:id="rId1"/>
    <sheet name="DPPD " sheetId="4" r:id="rId2"/>
    <sheet name="Shee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" i="4" l="1"/>
  <c r="N18" i="4" s="1"/>
  <c r="O8" i="4"/>
  <c r="P8" i="4"/>
  <c r="N9" i="4"/>
  <c r="P9" i="4"/>
  <c r="O9" i="4" s="1"/>
  <c r="N11" i="4"/>
  <c r="O11" i="4"/>
  <c r="P11" i="4"/>
  <c r="N12" i="4"/>
  <c r="P12" i="4"/>
  <c r="P19" i="4" s="1"/>
  <c r="N14" i="4"/>
  <c r="O14" i="4"/>
  <c r="P14" i="4"/>
  <c r="N15" i="4"/>
  <c r="P15" i="4"/>
  <c r="O15" i="4" s="1"/>
  <c r="J18" i="4"/>
  <c r="K18" i="4"/>
  <c r="L18" i="4"/>
  <c r="M18" i="4"/>
  <c r="Q18" i="4"/>
  <c r="R18" i="4"/>
  <c r="S18" i="4"/>
  <c r="K19" i="4"/>
  <c r="L19" i="4"/>
  <c r="M19" i="4"/>
  <c r="N19" i="4"/>
  <c r="K20" i="4"/>
  <c r="O12" i="4" l="1"/>
  <c r="O19" i="4" s="1"/>
  <c r="N20" i="4" s="1"/>
  <c r="P18" i="4"/>
  <c r="O18" i="4" l="1"/>
  <c r="Y3" i="1" l="1"/>
  <c r="S152" i="1" l="1"/>
  <c r="S153" i="1"/>
  <c r="S154" i="1"/>
  <c r="S155" i="1"/>
  <c r="S156" i="1"/>
  <c r="Q148" i="1"/>
  <c r="Q149" i="1"/>
  <c r="Q150" i="1"/>
  <c r="Q151" i="1"/>
  <c r="Q152" i="1"/>
  <c r="Q153" i="1"/>
  <c r="Q154" i="1"/>
  <c r="Q155" i="1"/>
  <c r="M152" i="1"/>
  <c r="M153" i="1"/>
  <c r="M154" i="1"/>
  <c r="M155" i="1"/>
  <c r="L152" i="1"/>
  <c r="L153" i="1"/>
  <c r="L154" i="1"/>
  <c r="L155" i="1"/>
  <c r="K152" i="1"/>
  <c r="K153" i="1"/>
  <c r="K154" i="1"/>
  <c r="K155" i="1"/>
  <c r="J152" i="1"/>
  <c r="J153" i="1"/>
  <c r="J154" i="1"/>
  <c r="J155" i="1"/>
  <c r="S121" i="1"/>
  <c r="S122" i="1"/>
  <c r="S123" i="1"/>
  <c r="S124" i="1"/>
  <c r="R121" i="1"/>
  <c r="R122" i="1"/>
  <c r="R123" i="1"/>
  <c r="R124" i="1"/>
  <c r="Q121" i="1"/>
  <c r="Q122" i="1"/>
  <c r="Q123" i="1"/>
  <c r="Q124" i="1"/>
  <c r="M121" i="1"/>
  <c r="M122" i="1"/>
  <c r="M123" i="1"/>
  <c r="M124" i="1"/>
  <c r="L121" i="1"/>
  <c r="L122" i="1"/>
  <c r="L123" i="1"/>
  <c r="L124" i="1"/>
  <c r="K121" i="1"/>
  <c r="K122" i="1"/>
  <c r="K123" i="1"/>
  <c r="K124" i="1"/>
  <c r="J121" i="1"/>
  <c r="J122" i="1"/>
  <c r="J123" i="1"/>
  <c r="J124" i="1"/>
  <c r="M156" i="1"/>
  <c r="L156" i="1"/>
  <c r="K156" i="1"/>
  <c r="J156" i="1"/>
  <c r="S148" i="1"/>
  <c r="S149" i="1"/>
  <c r="S150" i="1"/>
  <c r="S151" i="1"/>
  <c r="R148" i="1"/>
  <c r="R149" i="1"/>
  <c r="R150" i="1"/>
  <c r="R151" i="1"/>
  <c r="R156" i="1"/>
  <c r="Q156" i="1"/>
  <c r="M148" i="1"/>
  <c r="M149" i="1"/>
  <c r="M150" i="1"/>
  <c r="M151" i="1"/>
  <c r="L148" i="1"/>
  <c r="L149" i="1"/>
  <c r="L150" i="1"/>
  <c r="L151" i="1"/>
  <c r="K148" i="1"/>
  <c r="K149" i="1"/>
  <c r="K150" i="1"/>
  <c r="K151" i="1"/>
  <c r="J148" i="1"/>
  <c r="J149" i="1"/>
  <c r="J150" i="1"/>
  <c r="J151" i="1"/>
  <c r="U89" i="1"/>
  <c r="M107" i="1"/>
  <c r="K108" i="1" s="1"/>
  <c r="L107" i="1"/>
  <c r="K107" i="1"/>
  <c r="S106" i="1"/>
  <c r="R106" i="1"/>
  <c r="Q106" i="1"/>
  <c r="M106" i="1"/>
  <c r="L106" i="1"/>
  <c r="K106" i="1"/>
  <c r="J106" i="1"/>
  <c r="U6" i="1"/>
  <c r="U5" i="1"/>
  <c r="U4" i="1"/>
  <c r="U3" i="1"/>
  <c r="T96" i="1"/>
  <c r="T81" i="1"/>
  <c r="T58" i="1"/>
  <c r="T46" i="1"/>
  <c r="U29" i="1"/>
  <c r="U28" i="1"/>
  <c r="S142" i="1"/>
  <c r="R142" i="1"/>
  <c r="Q142" i="1"/>
  <c r="M142" i="1"/>
  <c r="L142" i="1"/>
  <c r="K142" i="1"/>
  <c r="J142" i="1"/>
  <c r="S141" i="1"/>
  <c r="R141" i="1"/>
  <c r="Q141" i="1"/>
  <c r="M141" i="1"/>
  <c r="L141" i="1"/>
  <c r="K141" i="1"/>
  <c r="J141" i="1"/>
  <c r="S140" i="1"/>
  <c r="R140" i="1"/>
  <c r="Q140" i="1"/>
  <c r="M140" i="1"/>
  <c r="L140" i="1"/>
  <c r="K140" i="1"/>
  <c r="J140" i="1"/>
  <c r="S139" i="1"/>
  <c r="R139" i="1"/>
  <c r="Q139" i="1"/>
  <c r="M139" i="1"/>
  <c r="L139" i="1"/>
  <c r="K139" i="1"/>
  <c r="J139" i="1"/>
  <c r="S138" i="1"/>
  <c r="R138" i="1"/>
  <c r="Q138" i="1"/>
  <c r="M138" i="1"/>
  <c r="L138" i="1"/>
  <c r="K138" i="1"/>
  <c r="J138" i="1"/>
  <c r="S125" i="1"/>
  <c r="R125" i="1"/>
  <c r="Q125" i="1"/>
  <c r="M125" i="1"/>
  <c r="L125" i="1"/>
  <c r="K125" i="1"/>
  <c r="J125" i="1"/>
  <c r="P95" i="1"/>
  <c r="O95" i="1" s="1"/>
  <c r="P94" i="1"/>
  <c r="P155" i="1" s="1"/>
  <c r="P93" i="1"/>
  <c r="P92" i="1"/>
  <c r="P124" i="1"/>
  <c r="P91" i="1"/>
  <c r="P90" i="1"/>
  <c r="P89" i="1"/>
  <c r="P88" i="1"/>
  <c r="P87" i="1"/>
  <c r="P154" i="1"/>
  <c r="S147" i="1"/>
  <c r="R147" i="1"/>
  <c r="Q147" i="1"/>
  <c r="M147" i="1"/>
  <c r="L147" i="1"/>
  <c r="K147" i="1"/>
  <c r="J147" i="1"/>
  <c r="S146" i="1"/>
  <c r="R146" i="1"/>
  <c r="Q146" i="1"/>
  <c r="M146" i="1"/>
  <c r="L146" i="1"/>
  <c r="K146" i="1"/>
  <c r="J146" i="1"/>
  <c r="S145" i="1"/>
  <c r="R145" i="1"/>
  <c r="Q145" i="1"/>
  <c r="M145" i="1"/>
  <c r="L145" i="1"/>
  <c r="K145" i="1"/>
  <c r="J145" i="1"/>
  <c r="S144" i="1"/>
  <c r="R144" i="1"/>
  <c r="Q144" i="1"/>
  <c r="M144" i="1"/>
  <c r="L144" i="1"/>
  <c r="K144" i="1"/>
  <c r="J144" i="1"/>
  <c r="S143" i="1"/>
  <c r="R143" i="1"/>
  <c r="Q143" i="1"/>
  <c r="M143" i="1"/>
  <c r="L143" i="1"/>
  <c r="K143" i="1"/>
  <c r="J143" i="1"/>
  <c r="S137" i="1"/>
  <c r="R137" i="1"/>
  <c r="Q137" i="1"/>
  <c r="M137" i="1"/>
  <c r="L137" i="1"/>
  <c r="K137" i="1"/>
  <c r="J137" i="1"/>
  <c r="S136" i="1"/>
  <c r="R136" i="1"/>
  <c r="Q136" i="1"/>
  <c r="M136" i="1"/>
  <c r="L136" i="1"/>
  <c r="K136" i="1"/>
  <c r="J136" i="1"/>
  <c r="S135" i="1"/>
  <c r="R135" i="1"/>
  <c r="Q135" i="1"/>
  <c r="M135" i="1"/>
  <c r="L135" i="1"/>
  <c r="K135" i="1"/>
  <c r="J135" i="1"/>
  <c r="Q117" i="1"/>
  <c r="R116" i="1"/>
  <c r="S116" i="1"/>
  <c r="S120" i="1"/>
  <c r="R120" i="1"/>
  <c r="Q120" i="1"/>
  <c r="M120" i="1"/>
  <c r="L120" i="1"/>
  <c r="K120" i="1"/>
  <c r="J120" i="1"/>
  <c r="S119" i="1"/>
  <c r="R119" i="1"/>
  <c r="Q119" i="1"/>
  <c r="M119" i="1"/>
  <c r="L119" i="1"/>
  <c r="K119" i="1"/>
  <c r="J119" i="1"/>
  <c r="S118" i="1"/>
  <c r="R118" i="1"/>
  <c r="Q118" i="1"/>
  <c r="M118" i="1"/>
  <c r="L118" i="1"/>
  <c r="K118" i="1"/>
  <c r="J118" i="1"/>
  <c r="S117" i="1"/>
  <c r="R117" i="1"/>
  <c r="M117" i="1"/>
  <c r="L117" i="1"/>
  <c r="K117" i="1"/>
  <c r="J117" i="1"/>
  <c r="Q116" i="1"/>
  <c r="M116" i="1"/>
  <c r="L116" i="1"/>
  <c r="K116" i="1"/>
  <c r="J116" i="1"/>
  <c r="N42" i="1"/>
  <c r="N136" i="1" s="1"/>
  <c r="P42" i="1"/>
  <c r="P105" i="1"/>
  <c r="N103" i="1"/>
  <c r="N95" i="1"/>
  <c r="P80" i="1"/>
  <c r="O80" i="1" s="1"/>
  <c r="N80" i="1"/>
  <c r="P56" i="1"/>
  <c r="N56" i="1"/>
  <c r="N141" i="1" s="1"/>
  <c r="P55" i="1"/>
  <c r="P140" i="1" s="1"/>
  <c r="N55" i="1"/>
  <c r="P45" i="1"/>
  <c r="P156" i="1"/>
  <c r="N45" i="1"/>
  <c r="N156" i="1" s="1"/>
  <c r="N105" i="1"/>
  <c r="P103" i="1"/>
  <c r="S96" i="1"/>
  <c r="R96" i="1"/>
  <c r="Q96" i="1"/>
  <c r="M96" i="1"/>
  <c r="L96" i="1"/>
  <c r="K96" i="1"/>
  <c r="J96" i="1"/>
  <c r="N94" i="1"/>
  <c r="N155" i="1"/>
  <c r="N93" i="1"/>
  <c r="N92" i="1"/>
  <c r="N91" i="1"/>
  <c r="N90" i="1"/>
  <c r="O90" i="1" s="1"/>
  <c r="N89" i="1"/>
  <c r="N75" i="1"/>
  <c r="N152" i="1"/>
  <c r="N88" i="1"/>
  <c r="N87" i="1"/>
  <c r="O87" i="1" s="1"/>
  <c r="S81" i="1"/>
  <c r="R81" i="1"/>
  <c r="Q81" i="1"/>
  <c r="M81" i="1"/>
  <c r="L81" i="1"/>
  <c r="K81" i="1"/>
  <c r="J81" i="1"/>
  <c r="P79" i="1"/>
  <c r="N79" i="1"/>
  <c r="P78" i="1"/>
  <c r="N78" i="1"/>
  <c r="O78" i="1" s="1"/>
  <c r="O147" i="1" s="1"/>
  <c r="N57" i="1"/>
  <c r="P77" i="1"/>
  <c r="N77" i="1"/>
  <c r="N123" i="1" s="1"/>
  <c r="P76" i="1"/>
  <c r="N76" i="1"/>
  <c r="N146" i="1" s="1"/>
  <c r="N140" i="1"/>
  <c r="P75" i="1"/>
  <c r="P74" i="1"/>
  <c r="P122" i="1"/>
  <c r="N74" i="1"/>
  <c r="N122" i="1" s="1"/>
  <c r="P73" i="1"/>
  <c r="N73" i="1"/>
  <c r="P72" i="1"/>
  <c r="N72" i="1"/>
  <c r="S58" i="1"/>
  <c r="R58" i="1"/>
  <c r="Q58" i="1"/>
  <c r="M58" i="1"/>
  <c r="L58" i="1"/>
  <c r="K58" i="1"/>
  <c r="J58" i="1"/>
  <c r="P57" i="1"/>
  <c r="P54" i="1"/>
  <c r="N54" i="1"/>
  <c r="P53" i="1"/>
  <c r="N53" i="1"/>
  <c r="P52" i="1"/>
  <c r="P120" i="1"/>
  <c r="N52" i="1"/>
  <c r="N120" i="1" s="1"/>
  <c r="P51" i="1"/>
  <c r="N51" i="1"/>
  <c r="N119" i="1" s="1"/>
  <c r="N44" i="1"/>
  <c r="N43" i="1"/>
  <c r="N41" i="1"/>
  <c r="N118" i="1"/>
  <c r="N40" i="1"/>
  <c r="N39" i="1"/>
  <c r="P44" i="1"/>
  <c r="P137" i="1" s="1"/>
  <c r="K46" i="1"/>
  <c r="P43" i="1"/>
  <c r="P41" i="1"/>
  <c r="P118" i="1"/>
  <c r="P40" i="1"/>
  <c r="P117" i="1" s="1"/>
  <c r="S46" i="1"/>
  <c r="R46" i="1"/>
  <c r="Q46" i="1"/>
  <c r="U46" i="1" s="1"/>
  <c r="P39" i="1"/>
  <c r="M46" i="1"/>
  <c r="L46" i="1"/>
  <c r="J46" i="1"/>
  <c r="R168" i="1" s="1"/>
  <c r="R170" i="1" s="1"/>
  <c r="N144" i="1"/>
  <c r="P142" i="1"/>
  <c r="N143" i="1"/>
  <c r="N139" i="1"/>
  <c r="N153" i="1"/>
  <c r="P138" i="1"/>
  <c r="P144" i="1"/>
  <c r="P139" i="1"/>
  <c r="P125" i="1"/>
  <c r="P147" i="1"/>
  <c r="N124" i="1"/>
  <c r="N125" i="1"/>
  <c r="N121" i="1"/>
  <c r="P141" i="1"/>
  <c r="P123" i="1"/>
  <c r="N147" i="1"/>
  <c r="P149" i="1"/>
  <c r="P150" i="1"/>
  <c r="N151" i="1"/>
  <c r="N148" i="1"/>
  <c r="N150" i="1"/>
  <c r="P119" i="1"/>
  <c r="P107" i="1"/>
  <c r="N169" i="1"/>
  <c r="U169" i="1" s="1"/>
  <c r="P106" i="1"/>
  <c r="N106" i="1"/>
  <c r="N107" i="1"/>
  <c r="O103" i="1"/>
  <c r="O107" i="1" s="1"/>
  <c r="L169" i="1" s="1"/>
  <c r="S168" i="1"/>
  <c r="S170" i="1" s="1"/>
  <c r="O77" i="1"/>
  <c r="U96" i="1"/>
  <c r="U81" i="1"/>
  <c r="U58" i="1"/>
  <c r="O54" i="1"/>
  <c r="O139" i="1" s="1"/>
  <c r="O74" i="1"/>
  <c r="O122" i="1" s="1"/>
  <c r="O105" i="1"/>
  <c r="N135" i="1"/>
  <c r="N116" i="1"/>
  <c r="O92" i="1"/>
  <c r="P135" i="1"/>
  <c r="N145" i="1"/>
  <c r="O41" i="1"/>
  <c r="O118" i="1"/>
  <c r="O43" i="1"/>
  <c r="O135" i="1" s="1"/>
  <c r="O51" i="1"/>
  <c r="O119" i="1" s="1"/>
  <c r="O40" i="1"/>
  <c r="O73" i="1"/>
  <c r="O76" i="1"/>
  <c r="O146" i="1" s="1"/>
  <c r="O89" i="1"/>
  <c r="O91" i="1"/>
  <c r="O153" i="1"/>
  <c r="O144" i="1"/>
  <c r="O125" i="1"/>
  <c r="O123" i="1"/>
  <c r="O124" i="1"/>
  <c r="O106" i="1"/>
  <c r="O117" i="1"/>
  <c r="L157" i="1" l="1"/>
  <c r="L158" i="1" s="1"/>
  <c r="R157" i="1"/>
  <c r="J126" i="1"/>
  <c r="R126" i="1"/>
  <c r="L126" i="1"/>
  <c r="L127" i="1" s="1"/>
  <c r="M157" i="1"/>
  <c r="M158" i="1" s="1"/>
  <c r="Q157" i="1"/>
  <c r="P46" i="1"/>
  <c r="O39" i="1"/>
  <c r="P152" i="1"/>
  <c r="O75" i="1"/>
  <c r="P145" i="1"/>
  <c r="J169" i="1"/>
  <c r="N108" i="1"/>
  <c r="P58" i="1"/>
  <c r="P121" i="1"/>
  <c r="O53" i="1"/>
  <c r="O121" i="1" s="1"/>
  <c r="O72" i="1"/>
  <c r="P143" i="1"/>
  <c r="P81" i="1"/>
  <c r="P148" i="1"/>
  <c r="O79" i="1"/>
  <c r="O148" i="1" s="1"/>
  <c r="O150" i="1"/>
  <c r="O96" i="1"/>
  <c r="N154" i="1"/>
  <c r="O93" i="1"/>
  <c r="O154" i="1" s="1"/>
  <c r="Q126" i="1"/>
  <c r="S126" i="1"/>
  <c r="P116" i="1"/>
  <c r="N142" i="1"/>
  <c r="N138" i="1"/>
  <c r="O57" i="1"/>
  <c r="N149" i="1"/>
  <c r="P136" i="1"/>
  <c r="O42" i="1"/>
  <c r="O136" i="1" s="1"/>
  <c r="M126" i="1"/>
  <c r="M127" i="1" s="1"/>
  <c r="K126" i="1"/>
  <c r="K127" i="1" s="1"/>
  <c r="K157" i="1"/>
  <c r="K158" i="1" s="1"/>
  <c r="K159" i="1" s="1"/>
  <c r="O55" i="1"/>
  <c r="O140" i="1" s="1"/>
  <c r="N96" i="1"/>
  <c r="O45" i="1"/>
  <c r="O156" i="1" s="1"/>
  <c r="O94" i="1"/>
  <c r="O155" i="1" s="1"/>
  <c r="O52" i="1"/>
  <c r="N46" i="1"/>
  <c r="N117" i="1"/>
  <c r="N126" i="1" s="1"/>
  <c r="N127" i="1" s="1"/>
  <c r="N137" i="1"/>
  <c r="O44" i="1"/>
  <c r="O137" i="1" s="1"/>
  <c r="N81" i="1"/>
  <c r="P153" i="1"/>
  <c r="P146" i="1"/>
  <c r="S157" i="1"/>
  <c r="J157" i="1"/>
  <c r="O88" i="1"/>
  <c r="O151" i="1" s="1"/>
  <c r="P151" i="1"/>
  <c r="P96" i="1"/>
  <c r="O56" i="1"/>
  <c r="O141" i="1" s="1"/>
  <c r="N58" i="1"/>
  <c r="N157" i="1" l="1"/>
  <c r="N158" i="1" s="1"/>
  <c r="K128" i="1"/>
  <c r="O149" i="1"/>
  <c r="O138" i="1"/>
  <c r="O142" i="1"/>
  <c r="O116" i="1"/>
  <c r="O46" i="1"/>
  <c r="O120" i="1"/>
  <c r="O58" i="1"/>
  <c r="O143" i="1"/>
  <c r="O81" i="1"/>
  <c r="N168" i="1"/>
  <c r="N170" i="1" s="1"/>
  <c r="P157" i="1"/>
  <c r="P158" i="1" s="1"/>
  <c r="P126" i="1"/>
  <c r="P127" i="1" s="1"/>
  <c r="H169" i="1"/>
  <c r="J168" i="1"/>
  <c r="O152" i="1"/>
  <c r="O145" i="1"/>
  <c r="O157" i="1" l="1"/>
  <c r="O158" i="1" s="1"/>
  <c r="N159" i="1" s="1"/>
  <c r="L168" i="1"/>
  <c r="L170" i="1" s="1"/>
  <c r="O126" i="1"/>
  <c r="O127" i="1" s="1"/>
  <c r="N128" i="1" s="1"/>
  <c r="J170" i="1"/>
  <c r="H170" i="1" s="1"/>
  <c r="P169" i="1" s="1"/>
  <c r="H168" i="1"/>
  <c r="P168" i="1" l="1"/>
  <c r="P170" i="1" s="1"/>
</calcChain>
</file>

<file path=xl/sharedStrings.xml><?xml version="1.0" encoding="utf-8"?>
<sst xmlns="http://schemas.openxmlformats.org/spreadsheetml/2006/main" count="483" uniqueCount="173">
  <si>
    <t xml:space="preserve">UNIVERSITATEA BABEŞ-BOLYAI CLUJ-NAPOCA
</t>
  </si>
  <si>
    <t>Şi:</t>
  </si>
  <si>
    <t>Activităţi didactice</t>
  </si>
  <si>
    <t>Sesiune de examene</t>
  </si>
  <si>
    <t>Vacanţă</t>
  </si>
  <si>
    <t>Sem I</t>
  </si>
  <si>
    <t>Sem II</t>
  </si>
  <si>
    <t>I</t>
  </si>
  <si>
    <t>V</t>
  </si>
  <si>
    <t>R</t>
  </si>
  <si>
    <t>Stagii de practică</t>
  </si>
  <si>
    <t xml:space="preserve">iarna </t>
  </si>
  <si>
    <t>prim</t>
  </si>
  <si>
    <t>vara</t>
  </si>
  <si>
    <t>Anul I</t>
  </si>
  <si>
    <t>Anul II</t>
  </si>
  <si>
    <t>II. DESFĂŞURAREA STUDIILOR (în număr de săptămani)</t>
  </si>
  <si>
    <r>
      <t xml:space="preserve">Forma de învăţământ: </t>
    </r>
    <r>
      <rPr>
        <b/>
        <sz val="10"/>
        <color indexed="8"/>
        <rFont val="Times New Roman"/>
        <family val="1"/>
      </rPr>
      <t>cu frecvenţă</t>
    </r>
  </si>
  <si>
    <t>L.P comasate</t>
  </si>
  <si>
    <t xml:space="preserve">III. NUMĂRUL ORELOR PE SĂPTĂMANĂ </t>
  </si>
  <si>
    <t>V. MODUL DE ALEGERE A DISCIPLINELOR OPŢIONALE</t>
  </si>
  <si>
    <t>VII. TABELUL DISCIPLINELOR</t>
  </si>
  <si>
    <t>Felul disciplinei</t>
  </si>
  <si>
    <t>Forme de evaluare</t>
  </si>
  <si>
    <t>Ore fizice săptămânale</t>
  </si>
  <si>
    <t>TOTAL</t>
  </si>
  <si>
    <t>DENUMIREA DISCIPLINELOR</t>
  </si>
  <si>
    <t>COD</t>
  </si>
  <si>
    <t>C</t>
  </si>
  <si>
    <t>S</t>
  </si>
  <si>
    <t>LP</t>
  </si>
  <si>
    <t>T</t>
  </si>
  <si>
    <t>E</t>
  </si>
  <si>
    <t>VP</t>
  </si>
  <si>
    <t>F</t>
  </si>
  <si>
    <t>Semestrul I</t>
  </si>
  <si>
    <t>Semestrul II</t>
  </si>
  <si>
    <t>DF</t>
  </si>
  <si>
    <t>DS</t>
  </si>
  <si>
    <t>DC</t>
  </si>
  <si>
    <t>Credite ECTS</t>
  </si>
  <si>
    <t>Ore alocate studiului</t>
  </si>
  <si>
    <t>ANUL I, SEMESTRUL 1</t>
  </si>
  <si>
    <t>ANUL I, SEMESTRUL 2</t>
  </si>
  <si>
    <t>ANUL II, SEMESTRUL 3</t>
  </si>
  <si>
    <t>ANUL II, SEMESTRUL 4</t>
  </si>
  <si>
    <t>DISCIPLINE OPȚIONALE</t>
  </si>
  <si>
    <t>%</t>
  </si>
  <si>
    <t xml:space="preserve">TOTAL ORE FIZICE / TOTAL ORE ALOCATE STUDIULUI </t>
  </si>
  <si>
    <t xml:space="preserve">Anexă la Planul de Învățământ specializarea / programul de studiu: </t>
  </si>
  <si>
    <t>DISCIPLINE</t>
  </si>
  <si>
    <t>OBLIGATORII</t>
  </si>
  <si>
    <t>OPȚIONALE</t>
  </si>
  <si>
    <t>ORE FIZICE</t>
  </si>
  <si>
    <t>ORE ALOCATE STUDIULUI</t>
  </si>
  <si>
    <t>NR. DE CREDITE</t>
  </si>
  <si>
    <t>AN I</t>
  </si>
  <si>
    <t>AN II</t>
  </si>
  <si>
    <t>BILANȚ GENERAL</t>
  </si>
  <si>
    <r>
      <t xml:space="preserve">Durata studiilor: </t>
    </r>
    <r>
      <rPr>
        <b/>
        <sz val="10"/>
        <color indexed="8"/>
        <rFont val="Times New Roman"/>
        <family val="1"/>
      </rPr>
      <t>4 semestre</t>
    </r>
  </si>
  <si>
    <t>120 de credite din care:</t>
  </si>
  <si>
    <t>I. CERINŢE PENTRU OBŢINEREA DIPLOMEI DE MASTER</t>
  </si>
  <si>
    <r>
      <rPr>
        <b/>
        <sz val="10"/>
        <color indexed="8"/>
        <rFont val="Times New Roman"/>
        <family val="1"/>
      </rPr>
      <t xml:space="preserve">10 </t>
    </r>
    <r>
      <rPr>
        <sz val="10"/>
        <color indexed="8"/>
        <rFont val="Times New Roman"/>
        <family val="1"/>
      </rPr>
      <t>credite la examenul de susținere a disertației</t>
    </r>
  </si>
  <si>
    <t>XND 1101</t>
  </si>
  <si>
    <t>XND 1102</t>
  </si>
  <si>
    <t>XND 1203</t>
  </si>
  <si>
    <t>XND 1204</t>
  </si>
  <si>
    <t>Examen de absolvire: Nivelul II</t>
  </si>
  <si>
    <t>Pentru a ocupa posturi didactice în învăţământul liceal, postliceal şi universitar, absolvenţii trebuie să posede Certificat de absolvire a Programului se studii psihopedagogice, Nivelul II, a Departamentului pentru pregătirea personalului didactic. Disciplinelor Departamentului li se repartizează 30 de credite (+ 5 credite aferente examenului de absolvire).</t>
  </si>
  <si>
    <t>MODUL PEDAGOCIC - Nivelul II: 30 de credite ECTS  + 5 credite ECTS aferente examenului de absolvire</t>
  </si>
  <si>
    <t xml:space="preserve">PROGRAM DE STUDII PSIHOPEDAGOGICE </t>
  </si>
  <si>
    <t>An I, Semestrul 1</t>
  </si>
  <si>
    <t>Psihopedagogia adolescenţilor, tinerilor şi adulţilor</t>
  </si>
  <si>
    <t>Proiectarea şi managementul programelor educaţionale</t>
  </si>
  <si>
    <t>An I, Semestrul 2</t>
  </si>
  <si>
    <t xml:space="preserve">Didactica domeniului şi dezvoltăriI în didactica specialităţii (învăţământ liceal, postliceal, universitar)
</t>
  </si>
  <si>
    <t>DP</t>
  </si>
  <si>
    <t>DO</t>
  </si>
  <si>
    <t>An II, Semestrul 3</t>
  </si>
  <si>
    <t>XND 2305</t>
  </si>
  <si>
    <t xml:space="preserve">Practică pedagogică (în învăţământul liceal, postliceal şi universitar)
</t>
  </si>
  <si>
    <t>XND 2306</t>
  </si>
  <si>
    <t>An II, Semestrul 4</t>
  </si>
  <si>
    <t xml:space="preserve">TOTAL CREDITE / ORE PE SĂPTĂMÂNĂ / EVALUĂRI </t>
  </si>
  <si>
    <t>DF – Discipline de extensie a pregătirii psihopedagogice fundamentale (obligatorii)</t>
  </si>
  <si>
    <t>DP – Discipline de extensie a pregătirii didactice şi practice de specialitate (obligatorii)</t>
  </si>
  <si>
    <t xml:space="preserve">DO - Discipline opţionale </t>
  </si>
  <si>
    <r>
      <t>Disciplină opțională 2</t>
    </r>
    <r>
      <rPr>
        <i/>
        <sz val="10"/>
        <color rgb="FFFF0000"/>
        <rFont val="Times New Roman"/>
        <family val="1"/>
      </rPr>
      <t xml:space="preserve">
</t>
    </r>
  </si>
  <si>
    <r>
      <t>Disciplină opțională 1</t>
    </r>
    <r>
      <rPr>
        <i/>
        <sz val="10"/>
        <color rgb="FFFF0000"/>
        <rFont val="Times New Roman"/>
        <family val="1"/>
      </rPr>
      <t xml:space="preserve">
</t>
    </r>
  </si>
  <si>
    <r>
      <rPr>
        <b/>
        <sz val="10"/>
        <color indexed="8"/>
        <rFont val="Times New Roman"/>
        <family val="1"/>
      </rPr>
      <t>IV.EXAMENUL DE DISERTAȚIE</t>
    </r>
    <r>
      <rPr>
        <sz val="10"/>
        <color indexed="8"/>
        <rFont val="Times New Roman"/>
        <family val="1"/>
      </rPr>
      <t xml:space="preserve"> - perioada iunie-iulie (1 săptămână)
Proba:  Prezentarea şi susţinerea lucrării de disertație - 10 credite
</t>
    </r>
  </si>
  <si>
    <t>ÎN TOATE TABELELE DIN ACEASTĂ MACHETĂ, TREBUIE SĂ INTRODUCEȚI  DATE NUMAI ÎN CELULELE MARCATE CU GALBEN</t>
  </si>
  <si>
    <t>Verificați standardele specifice domeniului dumneavoastră pentru a evita incongruențele.</t>
  </si>
  <si>
    <t>Tabelele/rândurile necompletate se șterg sau se ascund (dacă afectează formulele) HIDE</t>
  </si>
  <si>
    <t>Titlul absolventului:  MASTER</t>
  </si>
  <si>
    <t>În contul a cel mult 3 discipline opţionale generale, studentul are dreptul să aleagă 3 discipline de la alte specializări ale facultăţilor din Universitatea „Babeş-Bolyai”, respectând condiționările din planurile de învățământ ale respectivelor specializări.</t>
  </si>
  <si>
    <t>DA</t>
  </si>
  <si>
    <t>DSIN</t>
  </si>
  <si>
    <t>TOTAL CREDITE / ORE PE SĂPTĂMÂNĂ / EVALUĂRI</t>
  </si>
  <si>
    <t>FACULTATEA DE LITERE</t>
  </si>
  <si>
    <t>Domeniul: Filologie</t>
  </si>
  <si>
    <t>Limba de predare: engleză, franceză, germană, română, spaniolă</t>
  </si>
  <si>
    <r>
      <rPr>
        <b/>
        <sz val="10"/>
        <color indexed="8"/>
        <rFont val="Times New Roman"/>
        <family val="1"/>
      </rPr>
      <t xml:space="preserve"> 114  </t>
    </r>
    <r>
      <rPr>
        <sz val="10"/>
        <color indexed="8"/>
        <rFont val="Times New Roman"/>
        <family val="1"/>
      </rPr>
      <t>de credite la disciplinele obligatorii;</t>
    </r>
  </si>
  <si>
    <r>
      <rPr>
        <b/>
        <sz val="10"/>
        <color indexed="8"/>
        <rFont val="Times New Roman"/>
        <family val="1"/>
      </rPr>
      <t xml:space="preserve">   6</t>
    </r>
    <r>
      <rPr>
        <sz val="10"/>
        <color indexed="8"/>
        <rFont val="Times New Roman"/>
        <family val="1"/>
      </rPr>
      <t xml:space="preserve"> credite la disciplinele opţionale;</t>
    </r>
  </si>
  <si>
    <r>
      <rPr>
        <b/>
        <sz val="10"/>
        <color indexed="8"/>
        <rFont val="Times New Roman"/>
        <family val="1"/>
      </rPr>
      <t>VI.  UNIVERSITĂŢI EUROPENE DE REFERINŢĂ:</t>
    </r>
    <r>
      <rPr>
        <sz val="10"/>
        <color indexed="8"/>
        <rFont val="Times New Roman"/>
        <family val="1"/>
      </rPr>
      <t xml:space="preserve">
ASTON UNIVERSITY, DURHAM UNIVERSITY, LONDON METROPOLITAN UNIVERSITY, UNIVERSITÉ RENNES 2, AIX-MARSEILLE UNIVERSITÉ, UNIVERSITÉ SORBONNE NOUVELLE – PARIS 3, UNIVERSITAT AUTÒNOMA DE BARCELONA, UNIVERSITAT POMPEU FABRA, UNIVERSIDAD DE ALCALÁ DE HENARES, UNIVERSITÄT WIEN</t>
    </r>
  </si>
  <si>
    <t>LMT1101</t>
  </si>
  <si>
    <t>LMT1102</t>
  </si>
  <si>
    <t>LMT1103</t>
  </si>
  <si>
    <t>LMT1104</t>
  </si>
  <si>
    <t>LMT1105</t>
  </si>
  <si>
    <t>LMT1106</t>
  </si>
  <si>
    <t>LMT1113</t>
  </si>
  <si>
    <t>Limba română contemporană 1</t>
  </si>
  <si>
    <t>Limbă şi studii culturale B 1</t>
  </si>
  <si>
    <t>Limbă şi studii culturale C 1</t>
  </si>
  <si>
    <t>Tehnologia informaţiei şi a comunicaţiilor 1</t>
  </si>
  <si>
    <t>Terminologie 1</t>
  </si>
  <si>
    <t>LMT1201</t>
  </si>
  <si>
    <t>LMT1202</t>
  </si>
  <si>
    <t>LMT1203</t>
  </si>
  <si>
    <t>LMT1204</t>
  </si>
  <si>
    <t>LMT1205</t>
  </si>
  <si>
    <t>LMT1206</t>
  </si>
  <si>
    <t>LMT1213</t>
  </si>
  <si>
    <t>Limba română contemporană 2</t>
  </si>
  <si>
    <t>Limbă şi studii culturale B 2</t>
  </si>
  <si>
    <t>Limbă şi studii culturale C 2</t>
  </si>
  <si>
    <t>Tehnologia informaţiei şi a comunicaţiilor 2</t>
  </si>
  <si>
    <t>Terminologie 2</t>
  </si>
  <si>
    <t>LMT2104</t>
  </si>
  <si>
    <t>LMT2106</t>
  </si>
  <si>
    <t>LMT2107</t>
  </si>
  <si>
    <t>LMT2108</t>
  </si>
  <si>
    <t>LMT2109</t>
  </si>
  <si>
    <t>LMT2110</t>
  </si>
  <si>
    <t>LMT2112</t>
  </si>
  <si>
    <t>LMX2101</t>
  </si>
  <si>
    <t>LMT2113</t>
  </si>
  <si>
    <t>Tehnologia informaţiei şi a comunicaţiilor 3</t>
  </si>
  <si>
    <t>Terminologie. Proiect terminologic 3</t>
  </si>
  <si>
    <t xml:space="preserve">Redactarea textelor funcţionale </t>
  </si>
  <si>
    <t>Traducerea - profesie europeană 1</t>
  </si>
  <si>
    <t>Curs optional 1</t>
  </si>
  <si>
    <t>LMT2204</t>
  </si>
  <si>
    <t>LMT2206</t>
  </si>
  <si>
    <t>LMT2208</t>
  </si>
  <si>
    <t>LMT2209</t>
  </si>
  <si>
    <t>LMT2210</t>
  </si>
  <si>
    <t>LMT2211</t>
  </si>
  <si>
    <t>LMT2212</t>
  </si>
  <si>
    <t>LMX2201</t>
  </si>
  <si>
    <t>LMT2213</t>
  </si>
  <si>
    <t>Tehnologia informaţiei şi a comunicaţiilor 4</t>
  </si>
  <si>
    <t>Terminologie. Proiect terminologic 4</t>
  </si>
  <si>
    <t>Traducerea - profesie europeană 2</t>
  </si>
  <si>
    <t>Editare şi revizie</t>
  </si>
  <si>
    <t>Curs optional 2</t>
  </si>
  <si>
    <t xml:space="preserve">CURS OPȚIONAL 3 (An II, Semestrul 3) </t>
  </si>
  <si>
    <t xml:space="preserve">CURS OPȚIONAL 4 (An II, Semestrul 4) </t>
  </si>
  <si>
    <t>DISCIPLINE DE SINTEZĂ (DSIN)</t>
  </si>
  <si>
    <t>DISCIPLINE DE APROFUNDARE  (DA)</t>
  </si>
  <si>
    <t>Simulare profesională globală. Management de proiect</t>
  </si>
  <si>
    <t>Simulare profesională globală. Plasament profesional</t>
  </si>
  <si>
    <t>Curs opţional (din lista de opţiuni a Facultăţii/Universităţii)</t>
  </si>
  <si>
    <t>Sem. 3: LMX2110 Discipline Opţionale din oferta  Facultăţii/Universităţii</t>
  </si>
  <si>
    <t>Sem. 4: LMX2210 Discipline Opţionale din oferta  Facultăţii/Universităţii</t>
  </si>
  <si>
    <t>Teorii contemporane ale traducerii. Proiect traductologic</t>
  </si>
  <si>
    <t>Teorii contemporane ale traducerii</t>
  </si>
  <si>
    <t>Traduceri audiovizuale. Subtitrare/Localizare (A + B + C) 1</t>
  </si>
  <si>
    <t>Traduceri audiovizuale. Subtitrare/Localizare  (A + B + C) 2</t>
  </si>
  <si>
    <t>PLAN DE ÎNVĂŢĂMÂNT  valabil începând din  anul universitar 2019-2020</t>
  </si>
  <si>
    <t>Traduceri specializate (legislaţie naţională şi europeană, medicină, economie, ştiinţă, tehnică). Proiect traductologic (A + B)</t>
  </si>
  <si>
    <t>Traduceri specializate (legislaţie naţională şi europeană, medicină, economie, ştiinţă, tehnică). Proiect traductologic (A + C)</t>
  </si>
  <si>
    <t>Specializarea/Programul de studiu: Masterat European de Traductologie-Terminologie                     Tipul de masterat: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</si>
</sst>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Calibri"/>
      <family val="2"/>
      <charset val="238"/>
    </font>
    <font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charset val="238"/>
      <scheme val="minor"/>
    </font>
    <font>
      <sz val="10"/>
      <name val="Times New Roman"/>
      <family val="1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Protection="1">
      <protection locked="0"/>
    </xf>
    <xf numFmtId="0" fontId="1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1" xfId="0" applyNumberFormat="1" applyFont="1" applyFill="1" applyBorder="1" applyAlignment="1" applyProtection="1">
      <alignment horizontal="center" vertical="center"/>
      <protection locked="0"/>
    </xf>
    <xf numFmtId="1" fontId="1" fillId="5" borderId="1" xfId="0" applyNumberFormat="1" applyFont="1" applyFill="1" applyBorder="1" applyAlignment="1" applyProtection="1">
      <alignment horizontal="center" vertical="center"/>
    </xf>
    <xf numFmtId="1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1" fontId="2" fillId="5" borderId="1" xfId="0" applyNumberFormat="1" applyFont="1" applyFill="1" applyBorder="1" applyAlignment="1" applyProtection="1">
      <alignment horizontal="center" vertical="center"/>
    </xf>
    <xf numFmtId="1" fontId="11" fillId="5" borderId="1" xfId="0" applyNumberFormat="1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1" fontId="9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>
      <protection locked="0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1" fontId="1" fillId="5" borderId="1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Font="1"/>
    <xf numFmtId="0" fontId="1" fillId="0" borderId="14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14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4" borderId="14" xfId="0" applyFont="1" applyFill="1" applyBorder="1" applyAlignment="1" applyProtection="1">
      <alignment wrapText="1"/>
    </xf>
    <xf numFmtId="0" fontId="1" fillId="4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wrapText="1"/>
    </xf>
    <xf numFmtId="0" fontId="2" fillId="7" borderId="0" xfId="0" applyFont="1" applyFill="1" applyAlignment="1" applyProtection="1">
      <alignment horizontal="left" vertical="top" wrapText="1"/>
      <protection locked="0"/>
    </xf>
    <xf numFmtId="0" fontId="1" fillId="5" borderId="14" xfId="0" applyFont="1" applyFill="1" applyBorder="1" applyAlignment="1" applyProtection="1">
      <alignment vertical="center" wrapText="1"/>
      <protection locked="0"/>
    </xf>
    <xf numFmtId="0" fontId="1" fillId="5" borderId="0" xfId="0" applyFont="1" applyFill="1" applyBorder="1" applyAlignment="1" applyProtection="1">
      <alignment vertical="center" wrapText="1"/>
      <protection locked="0"/>
    </xf>
    <xf numFmtId="0" fontId="1" fillId="5" borderId="14" xfId="0" applyFont="1" applyFill="1" applyBorder="1" applyAlignment="1" applyProtection="1">
      <alignment vertical="top" wrapText="1"/>
      <protection locked="0"/>
    </xf>
    <xf numFmtId="0" fontId="1" fillId="5" borderId="0" xfId="0" applyFont="1" applyFill="1" applyBorder="1" applyAlignment="1" applyProtection="1">
      <alignment vertical="top" wrapText="1"/>
      <protection locked="0"/>
    </xf>
    <xf numFmtId="0" fontId="1" fillId="5" borderId="15" xfId="0" applyFont="1" applyFill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9" fontId="8" fillId="0" borderId="2" xfId="0" applyNumberFormat="1" applyFont="1" applyBorder="1" applyAlignment="1" applyProtection="1">
      <alignment horizontal="center" vertical="center"/>
    </xf>
    <xf numFmtId="9" fontId="8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9" fontId="9" fillId="0" borderId="2" xfId="0" applyNumberFormat="1" applyFont="1" applyBorder="1" applyAlignment="1" applyProtection="1">
      <alignment horizontal="center"/>
    </xf>
    <xf numFmtId="9" fontId="9" fillId="0" borderId="6" xfId="0" applyNumberFormat="1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2" fontId="9" fillId="0" borderId="9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Protection="1">
      <protection locked="0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/>
    </xf>
    <xf numFmtId="1" fontId="2" fillId="0" borderId="5" xfId="0" applyNumberFormat="1" applyFont="1" applyBorder="1" applyAlignment="1" applyProtection="1">
      <alignment horizontal="center"/>
    </xf>
    <xf numFmtId="1" fontId="2" fillId="0" borderId="6" xfId="0" applyNumberFormat="1" applyFont="1" applyBorder="1" applyAlignment="1" applyProtection="1">
      <alignment horizontal="center"/>
    </xf>
    <xf numFmtId="2" fontId="1" fillId="0" borderId="9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/>
    </xf>
    <xf numFmtId="2" fontId="1" fillId="0" borderId="8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5" xfId="0" applyNumberFormat="1" applyFont="1" applyBorder="1" applyAlignment="1" applyProtection="1">
      <alignment horizontal="center" vertical="center"/>
      <protection locked="0"/>
    </xf>
    <xf numFmtId="1" fontId="2" fillId="0" borderId="6" xfId="0" applyNumberFormat="1" applyFont="1" applyBorder="1" applyAlignment="1" applyProtection="1">
      <alignment horizontal="center" vertical="center"/>
      <protection locked="0"/>
    </xf>
    <xf numFmtId="1" fontId="1" fillId="3" borderId="2" xfId="0" applyNumberFormat="1" applyFont="1" applyFill="1" applyBorder="1" applyAlignment="1" applyProtection="1">
      <alignment horizontal="left" vertical="center"/>
      <protection locked="0"/>
    </xf>
    <xf numFmtId="1" fontId="1" fillId="3" borderId="5" xfId="0" applyNumberFormat="1" applyFont="1" applyFill="1" applyBorder="1" applyAlignment="1" applyProtection="1">
      <alignment horizontal="left" vertical="center"/>
      <protection locked="0"/>
    </xf>
    <xf numFmtId="1" fontId="1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5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5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5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Protection="1">
      <protection locked="0"/>
    </xf>
    <xf numFmtId="0" fontId="13" fillId="6" borderId="0" xfId="0" applyFont="1" applyFill="1" applyAlignment="1" applyProtection="1">
      <alignment vertical="center" wrapText="1"/>
      <protection locked="0"/>
    </xf>
    <xf numFmtId="0" fontId="14" fillId="6" borderId="0" xfId="0" applyFont="1" applyFill="1" applyAlignment="1">
      <alignment vertical="center" wrapText="1"/>
    </xf>
    <xf numFmtId="0" fontId="14" fillId="0" borderId="0" xfId="0" applyFont="1" applyAlignment="1"/>
    <xf numFmtId="0" fontId="13" fillId="7" borderId="0" xfId="0" applyFont="1" applyFill="1" applyAlignment="1" applyProtection="1">
      <alignment wrapText="1"/>
      <protection locked="0"/>
    </xf>
    <xf numFmtId="0" fontId="0" fillId="7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 applyProtection="1">
      <alignment horizontal="center" vertical="center"/>
      <protection locked="0"/>
    </xf>
    <xf numFmtId="1" fontId="1" fillId="5" borderId="2" xfId="0" applyNumberFormat="1" applyFont="1" applyFill="1" applyBorder="1" applyAlignment="1" applyProtection="1">
      <alignment horizontal="left" vertical="center" wrapText="1"/>
      <protection locked="0"/>
    </xf>
    <xf numFmtId="1" fontId="1" fillId="5" borderId="5" xfId="0" applyNumberFormat="1" applyFont="1" applyFill="1" applyBorder="1" applyAlignment="1" applyProtection="1">
      <alignment horizontal="left" vertical="center"/>
      <protection locked="0"/>
    </xf>
    <xf numFmtId="1" fontId="1" fillId="5" borderId="6" xfId="0" applyNumberFormat="1" applyFont="1" applyFill="1" applyBorder="1" applyAlignment="1" applyProtection="1">
      <alignment horizontal="left" vertical="center"/>
      <protection locked="0"/>
    </xf>
    <xf numFmtId="1" fontId="1" fillId="5" borderId="1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/>
    <xf numFmtId="0" fontId="2" fillId="5" borderId="1" xfId="0" applyNumberFormat="1" applyFont="1" applyFill="1" applyBorder="1" applyAlignment="1" applyProtection="1">
      <alignment horizontal="center" vertical="center"/>
      <protection locked="0"/>
    </xf>
    <xf numFmtId="1" fontId="2" fillId="5" borderId="2" xfId="0" applyNumberFormat="1" applyFont="1" applyFill="1" applyBorder="1" applyAlignment="1" applyProtection="1">
      <alignment horizontal="center" vertical="center"/>
      <protection locked="0"/>
    </xf>
    <xf numFmtId="1" fontId="2" fillId="5" borderId="5" xfId="0" applyNumberFormat="1" applyFont="1" applyFill="1" applyBorder="1" applyAlignment="1" applyProtection="1">
      <alignment horizontal="center" vertical="center"/>
      <protection locked="0"/>
    </xf>
    <xf numFmtId="1" fontId="2" fillId="5" borderId="6" xfId="0" applyNumberFormat="1" applyFont="1" applyFill="1" applyBorder="1" applyAlignment="1" applyProtection="1">
      <alignment horizontal="center" vertical="center"/>
      <protection locked="0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6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left" vertical="center" wrapText="1"/>
    </xf>
    <xf numFmtId="2" fontId="1" fillId="5" borderId="9" xfId="0" applyNumberFormat="1" applyFont="1" applyFill="1" applyBorder="1" applyAlignment="1" applyProtection="1">
      <alignment horizontal="center" vertical="center"/>
    </xf>
    <xf numFmtId="2" fontId="1" fillId="5" borderId="4" xfId="0" applyNumberFormat="1" applyFont="1" applyFill="1" applyBorder="1" applyAlignment="1" applyProtection="1">
      <alignment horizontal="center" vertical="center"/>
    </xf>
    <xf numFmtId="2" fontId="1" fillId="5" borderId="10" xfId="0" applyNumberFormat="1" applyFont="1" applyFill="1" applyBorder="1" applyAlignment="1" applyProtection="1">
      <alignment horizontal="center" vertical="center"/>
    </xf>
    <xf numFmtId="2" fontId="1" fillId="5" borderId="11" xfId="0" applyNumberFormat="1" applyFont="1" applyFill="1" applyBorder="1" applyAlignment="1" applyProtection="1">
      <alignment horizontal="center" vertical="center"/>
    </xf>
    <xf numFmtId="2" fontId="1" fillId="5" borderId="7" xfId="0" applyNumberFormat="1" applyFont="1" applyFill="1" applyBorder="1" applyAlignment="1" applyProtection="1">
      <alignment horizontal="center" vertical="center"/>
    </xf>
    <xf numFmtId="2" fontId="1" fillId="5" borderId="8" xfId="0" applyNumberFormat="1" applyFont="1" applyFill="1" applyBorder="1" applyAlignment="1" applyProtection="1">
      <alignment horizontal="center" vertical="center"/>
    </xf>
    <xf numFmtId="1" fontId="2" fillId="5" borderId="2" xfId="0" applyNumberFormat="1" applyFont="1" applyFill="1" applyBorder="1" applyAlignment="1" applyProtection="1">
      <alignment horizontal="center" vertical="center"/>
    </xf>
    <xf numFmtId="1" fontId="2" fillId="5" borderId="5" xfId="0" applyNumberFormat="1" applyFont="1" applyFill="1" applyBorder="1" applyAlignment="1" applyProtection="1">
      <alignment horizontal="center" vertical="center"/>
    </xf>
    <xf numFmtId="1" fontId="2" fillId="5" borderId="6" xfId="0" applyNumberFormat="1" applyFont="1" applyFill="1" applyBorder="1" applyAlignment="1" applyProtection="1">
      <alignment horizontal="center" vertical="center"/>
    </xf>
    <xf numFmtId="1" fontId="1" fillId="5" borderId="6" xfId="0" applyNumberFormat="1" applyFont="1" applyFill="1" applyBorder="1" applyAlignment="1" applyProtection="1">
      <alignment horizontal="left" vertical="top" wrapText="1"/>
      <protection locked="0"/>
    </xf>
    <xf numFmtId="1" fontId="1" fillId="5" borderId="5" xfId="0" applyNumberFormat="1" applyFont="1" applyFill="1" applyBorder="1" applyAlignment="1" applyProtection="1">
      <alignment horizontal="left" vertical="top" wrapText="1"/>
      <protection locked="0"/>
    </xf>
    <xf numFmtId="1" fontId="1" fillId="5" borderId="2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</cellXfs>
  <cellStyles count="1"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1"/>
  <sheetViews>
    <sheetView tabSelected="1" view="pageBreakPreview" zoomScale="60" zoomScaleNormal="100" workbookViewId="0">
      <selection activeCell="A164" sqref="A164:XFD164"/>
    </sheetView>
  </sheetViews>
  <sheetFormatPr defaultColWidth="9.140625" defaultRowHeight="12.75" x14ac:dyDescent="0.2"/>
  <cols>
    <col min="1" max="1" width="10" style="1" customWidth="1"/>
    <col min="2" max="2" width="7.140625" style="1" customWidth="1"/>
    <col min="3" max="3" width="7.28515625" style="1" customWidth="1"/>
    <col min="4" max="5" width="4.7109375" style="1" customWidth="1"/>
    <col min="6" max="6" width="4.5703125" style="1" customWidth="1"/>
    <col min="7" max="7" width="8.140625" style="1" customWidth="1"/>
    <col min="8" max="8" width="8.28515625" style="1" customWidth="1"/>
    <col min="9" max="9" width="5.85546875" style="1" customWidth="1"/>
    <col min="10" max="10" width="7.28515625" style="1" customWidth="1"/>
    <col min="11" max="11" width="5.7109375" style="1" customWidth="1"/>
    <col min="12" max="12" width="6.140625" style="1" customWidth="1"/>
    <col min="13" max="13" width="5.5703125" style="1" customWidth="1"/>
    <col min="14" max="18" width="6" style="1" customWidth="1"/>
    <col min="19" max="19" width="6.140625" style="1" customWidth="1"/>
    <col min="20" max="20" width="9.28515625" style="1" customWidth="1"/>
    <col min="21" max="26" width="0" style="1" hidden="1" customWidth="1"/>
    <col min="27" max="27" width="10.28515625" style="1" hidden="1" customWidth="1"/>
    <col min="28" max="28" width="0" style="1" hidden="1" customWidth="1"/>
    <col min="29" max="16384" width="9.140625" style="1"/>
  </cols>
  <sheetData>
    <row r="1" spans="1:26" ht="11.25" customHeight="1" x14ac:dyDescent="0.2">
      <c r="A1" s="187" t="s">
        <v>169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M1" s="195" t="s">
        <v>19</v>
      </c>
      <c r="N1" s="195"/>
      <c r="O1" s="195"/>
      <c r="P1" s="195"/>
      <c r="Q1" s="195"/>
      <c r="R1" s="195"/>
      <c r="S1" s="195"/>
      <c r="T1" s="195"/>
    </row>
    <row r="2" spans="1:26" ht="6.75" hidden="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26" ht="30.75" customHeight="1" x14ac:dyDescent="0.2">
      <c r="A3" s="268" t="s">
        <v>0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M3" s="201"/>
      <c r="N3" s="202"/>
      <c r="O3" s="205" t="s">
        <v>35</v>
      </c>
      <c r="P3" s="206"/>
      <c r="Q3" s="207"/>
      <c r="R3" s="205" t="s">
        <v>36</v>
      </c>
      <c r="S3" s="206"/>
      <c r="T3" s="207"/>
      <c r="U3" s="77" t="str">
        <f>IF(O4&gt;=12,"Corect","Trebuie alocate cel puțin 12 de ore pe săptămână")</f>
        <v>Corect</v>
      </c>
      <c r="V3" s="78"/>
      <c r="W3" s="78"/>
      <c r="X3" s="78"/>
      <c r="Y3" s="1">
        <f>72*14</f>
        <v>1008</v>
      </c>
    </row>
    <row r="4" spans="1:26" ht="17.25" customHeight="1" x14ac:dyDescent="0.2">
      <c r="A4" s="196" t="s">
        <v>98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M4" s="203" t="s">
        <v>14</v>
      </c>
      <c r="N4" s="204"/>
      <c r="O4" s="213">
        <v>16</v>
      </c>
      <c r="P4" s="214"/>
      <c r="Q4" s="215"/>
      <c r="R4" s="213">
        <v>18</v>
      </c>
      <c r="S4" s="214"/>
      <c r="T4" s="215"/>
      <c r="U4" s="77" t="str">
        <f>IF(R4&gt;=12,"Corect","Trebuie alocate cel puțin 12 de ore pe săptămână")</f>
        <v>Corect</v>
      </c>
      <c r="V4" s="78"/>
      <c r="W4" s="78"/>
      <c r="X4" s="78"/>
    </row>
    <row r="5" spans="1:26" ht="16.5" customHeight="1" x14ac:dyDescent="0.2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M5" s="203" t="s">
        <v>15</v>
      </c>
      <c r="N5" s="204"/>
      <c r="O5" s="213">
        <v>20</v>
      </c>
      <c r="P5" s="214"/>
      <c r="Q5" s="215"/>
      <c r="R5" s="213">
        <v>18</v>
      </c>
      <c r="S5" s="214"/>
      <c r="T5" s="215"/>
      <c r="U5" s="77" t="str">
        <f>IF(R5&gt;=12,"Corect","Trebuie alocate cel puțin 12 de ore pe săptămână")</f>
        <v>Corect</v>
      </c>
      <c r="V5" s="78"/>
      <c r="W5" s="78"/>
      <c r="X5" s="78"/>
    </row>
    <row r="6" spans="1:26" ht="15" customHeight="1" x14ac:dyDescent="0.2">
      <c r="A6" s="212" t="s">
        <v>99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M6" s="217"/>
      <c r="N6" s="217"/>
      <c r="O6" s="216"/>
      <c r="P6" s="216"/>
      <c r="Q6" s="216"/>
      <c r="R6" s="216"/>
      <c r="S6" s="216"/>
      <c r="T6" s="216"/>
      <c r="U6" s="77" t="str">
        <f>IF(O5&gt;=12,"Corect","Trebuie alocate cel puțin 12 de ore pe săptămână")</f>
        <v>Corect</v>
      </c>
      <c r="V6" s="78"/>
      <c r="W6" s="78"/>
      <c r="X6" s="78"/>
    </row>
    <row r="7" spans="1:26" ht="24" customHeight="1" x14ac:dyDescent="0.2">
      <c r="A7" s="218" t="s">
        <v>172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26" ht="18.75" customHeight="1" x14ac:dyDescent="0.2">
      <c r="A8" s="186" t="s">
        <v>100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M8" s="219" t="s">
        <v>89</v>
      </c>
      <c r="N8" s="219"/>
      <c r="O8" s="219"/>
      <c r="P8" s="219"/>
      <c r="Q8" s="219"/>
      <c r="R8" s="219"/>
      <c r="S8" s="219"/>
      <c r="T8" s="219"/>
    </row>
    <row r="9" spans="1:26" ht="15" customHeight="1" x14ac:dyDescent="0.2">
      <c r="A9" s="186" t="s">
        <v>93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M9" s="219"/>
      <c r="N9" s="219"/>
      <c r="O9" s="219"/>
      <c r="P9" s="219"/>
      <c r="Q9" s="219"/>
      <c r="R9" s="219"/>
      <c r="S9" s="219"/>
      <c r="T9" s="219"/>
    </row>
    <row r="10" spans="1:26" ht="16.5" customHeight="1" x14ac:dyDescent="0.2">
      <c r="A10" s="200" t="s">
        <v>59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M10" s="219"/>
      <c r="N10" s="219"/>
      <c r="O10" s="219"/>
      <c r="P10" s="219"/>
      <c r="Q10" s="219"/>
      <c r="R10" s="219"/>
      <c r="S10" s="219"/>
      <c r="T10" s="219"/>
    </row>
    <row r="11" spans="1:26" x14ac:dyDescent="0.2">
      <c r="A11" s="200" t="s">
        <v>17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M11" s="219"/>
      <c r="N11" s="219"/>
      <c r="O11" s="219"/>
      <c r="P11" s="219"/>
      <c r="Q11" s="219"/>
      <c r="R11" s="219"/>
      <c r="S11" s="219"/>
      <c r="T11" s="219"/>
      <c r="U11" s="229" t="s">
        <v>91</v>
      </c>
      <c r="V11" s="230"/>
      <c r="W11" s="230"/>
      <c r="X11" s="231"/>
      <c r="Y11" s="231"/>
      <c r="Z11" s="231"/>
    </row>
    <row r="12" spans="1:26" ht="10.5" customHeight="1" x14ac:dyDescent="0.2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M12" s="2"/>
      <c r="N12" s="2"/>
      <c r="O12" s="2"/>
      <c r="P12" s="2"/>
      <c r="Q12" s="2"/>
      <c r="R12" s="2"/>
      <c r="U12" s="230"/>
      <c r="V12" s="230"/>
      <c r="W12" s="230"/>
      <c r="X12" s="231"/>
      <c r="Y12" s="231"/>
      <c r="Z12" s="231"/>
    </row>
    <row r="13" spans="1:26" x14ac:dyDescent="0.2">
      <c r="A13" s="185" t="s">
        <v>61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M13" s="211" t="s">
        <v>20</v>
      </c>
      <c r="N13" s="211"/>
      <c r="O13" s="211"/>
      <c r="P13" s="211"/>
      <c r="Q13" s="211"/>
      <c r="R13" s="211"/>
      <c r="S13" s="211"/>
      <c r="T13" s="211"/>
      <c r="U13" s="230"/>
      <c r="V13" s="230"/>
      <c r="W13" s="230"/>
      <c r="X13" s="231"/>
      <c r="Y13" s="231"/>
      <c r="Z13" s="231"/>
    </row>
    <row r="14" spans="1:26" ht="28.5" customHeight="1" x14ac:dyDescent="0.2">
      <c r="A14" s="185" t="s">
        <v>60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M14" s="82" t="s">
        <v>163</v>
      </c>
      <c r="N14" s="82"/>
      <c r="O14" s="82"/>
      <c r="P14" s="82"/>
      <c r="Q14" s="82"/>
      <c r="R14" s="82"/>
      <c r="S14" s="82"/>
      <c r="T14" s="82"/>
      <c r="U14" s="230"/>
      <c r="V14" s="230"/>
      <c r="W14" s="230"/>
      <c r="X14" s="231"/>
      <c r="Y14" s="231"/>
      <c r="Z14" s="231"/>
    </row>
    <row r="15" spans="1:26" ht="27" customHeight="1" x14ac:dyDescent="0.2">
      <c r="A15" s="186" t="s">
        <v>101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M15" s="82" t="s">
        <v>164</v>
      </c>
      <c r="N15" s="82"/>
      <c r="O15" s="82"/>
      <c r="P15" s="82"/>
      <c r="Q15" s="82"/>
      <c r="R15" s="82"/>
      <c r="S15" s="82"/>
      <c r="T15" s="82"/>
    </row>
    <row r="16" spans="1:26" ht="12.75" customHeight="1" x14ac:dyDescent="0.2">
      <c r="A16" s="186" t="s">
        <v>102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M16" s="82"/>
      <c r="N16" s="82"/>
      <c r="O16" s="82"/>
      <c r="P16" s="82"/>
      <c r="Q16" s="82"/>
      <c r="R16" s="82"/>
      <c r="S16" s="82"/>
      <c r="T16" s="82"/>
    </row>
    <row r="17" spans="1:27" ht="12.75" customHeight="1" x14ac:dyDescent="0.2">
      <c r="A17" s="200" t="s">
        <v>1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M17" s="210"/>
      <c r="N17" s="210"/>
      <c r="O17" s="210"/>
      <c r="P17" s="210"/>
      <c r="Q17" s="210"/>
      <c r="R17" s="210"/>
      <c r="S17" s="210"/>
      <c r="T17" s="210"/>
      <c r="U17" s="80" t="s">
        <v>90</v>
      </c>
      <c r="V17" s="80"/>
      <c r="W17" s="80"/>
      <c r="X17" s="80"/>
      <c r="Y17" s="80"/>
      <c r="Z17" s="80"/>
    </row>
    <row r="18" spans="1:27" ht="14.25" customHeight="1" x14ac:dyDescent="0.2">
      <c r="A18" s="200" t="s">
        <v>62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M18" s="191"/>
      <c r="N18" s="191"/>
      <c r="O18" s="191"/>
      <c r="P18" s="191"/>
      <c r="Q18" s="191"/>
      <c r="R18" s="191"/>
      <c r="S18" s="191"/>
      <c r="T18" s="191"/>
      <c r="U18" s="80"/>
      <c r="V18" s="80"/>
      <c r="W18" s="80"/>
      <c r="X18" s="80"/>
      <c r="Y18" s="80"/>
      <c r="Z18" s="80"/>
      <c r="AA18" s="50"/>
    </row>
    <row r="19" spans="1:27" hidden="1" x14ac:dyDescent="0.2">
      <c r="A19" s="199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M19" s="191"/>
      <c r="N19" s="191"/>
      <c r="O19" s="191"/>
      <c r="P19" s="191"/>
      <c r="Q19" s="191"/>
      <c r="R19" s="191"/>
      <c r="S19" s="191"/>
      <c r="T19" s="191"/>
      <c r="U19" s="80"/>
      <c r="V19" s="80"/>
      <c r="W19" s="80"/>
      <c r="X19" s="80"/>
      <c r="Y19" s="80"/>
      <c r="Z19" s="80"/>
    </row>
    <row r="20" spans="1:27" ht="7.5" customHeight="1" x14ac:dyDescent="0.2">
      <c r="A20" s="219" t="s">
        <v>68</v>
      </c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M20" s="2"/>
      <c r="N20" s="2"/>
      <c r="O20" s="2"/>
      <c r="P20" s="2"/>
      <c r="Q20" s="2"/>
      <c r="R20" s="2"/>
    </row>
    <row r="21" spans="1:27" ht="15" customHeight="1" x14ac:dyDescent="0.2">
      <c r="A21" s="219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M21" s="223" t="s">
        <v>94</v>
      </c>
      <c r="N21" s="223"/>
      <c r="O21" s="223"/>
      <c r="P21" s="223"/>
      <c r="Q21" s="223"/>
      <c r="R21" s="223"/>
      <c r="S21" s="223"/>
      <c r="T21" s="223"/>
    </row>
    <row r="22" spans="1:27" ht="15" customHeight="1" x14ac:dyDescent="0.2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M22" s="223"/>
      <c r="N22" s="223"/>
      <c r="O22" s="223"/>
      <c r="P22" s="223"/>
      <c r="Q22" s="223"/>
      <c r="R22" s="223"/>
      <c r="S22" s="223"/>
      <c r="T22" s="223"/>
      <c r="U22" s="232" t="s">
        <v>92</v>
      </c>
      <c r="V22" s="233"/>
      <c r="W22" s="233"/>
      <c r="X22" s="233"/>
      <c r="Y22" s="233"/>
      <c r="Z22" s="233"/>
      <c r="AA22" s="234"/>
    </row>
    <row r="23" spans="1:27" ht="45.75" customHeight="1" x14ac:dyDescent="0.2">
      <c r="A23" s="219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M23" s="223"/>
      <c r="N23" s="223"/>
      <c r="O23" s="223"/>
      <c r="P23" s="223"/>
      <c r="Q23" s="223"/>
      <c r="R23" s="223"/>
      <c r="S23" s="223"/>
      <c r="T23" s="223"/>
      <c r="U23" s="234"/>
      <c r="V23" s="234"/>
      <c r="W23" s="234"/>
      <c r="X23" s="234"/>
      <c r="Y23" s="234"/>
      <c r="Z23" s="234"/>
      <c r="AA23" s="234"/>
    </row>
    <row r="24" spans="1:27" ht="10.5" hidden="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M24" s="3"/>
      <c r="N24" s="3"/>
      <c r="O24" s="3"/>
      <c r="P24" s="3"/>
      <c r="Q24" s="3"/>
      <c r="R24" s="3"/>
      <c r="U24" s="234"/>
      <c r="V24" s="234"/>
      <c r="W24" s="234"/>
      <c r="X24" s="234"/>
      <c r="Y24" s="234"/>
      <c r="Z24" s="234"/>
      <c r="AA24" s="234"/>
    </row>
    <row r="25" spans="1:27" x14ac:dyDescent="0.2">
      <c r="A25" s="133" t="s">
        <v>16</v>
      </c>
      <c r="B25" s="133"/>
      <c r="C25" s="133"/>
      <c r="D25" s="133"/>
      <c r="E25" s="133"/>
      <c r="F25" s="133"/>
      <c r="G25" s="133"/>
      <c r="M25" s="222" t="s">
        <v>103</v>
      </c>
      <c r="N25" s="222"/>
      <c r="O25" s="222"/>
      <c r="P25" s="222"/>
      <c r="Q25" s="222"/>
      <c r="R25" s="222"/>
      <c r="S25" s="222"/>
      <c r="T25" s="222"/>
      <c r="U25" s="234"/>
      <c r="V25" s="234"/>
      <c r="W25" s="234"/>
      <c r="X25" s="234"/>
      <c r="Y25" s="234"/>
      <c r="Z25" s="234"/>
      <c r="AA25" s="234"/>
    </row>
    <row r="26" spans="1:27" ht="26.25" customHeight="1" x14ac:dyDescent="0.2">
      <c r="A26" s="4"/>
      <c r="B26" s="205" t="s">
        <v>2</v>
      </c>
      <c r="C26" s="207"/>
      <c r="D26" s="205" t="s">
        <v>3</v>
      </c>
      <c r="E26" s="206"/>
      <c r="F26" s="207"/>
      <c r="G26" s="147" t="s">
        <v>18</v>
      </c>
      <c r="H26" s="147" t="s">
        <v>10</v>
      </c>
      <c r="I26" s="205" t="s">
        <v>4</v>
      </c>
      <c r="J26" s="206"/>
      <c r="K26" s="207"/>
      <c r="M26" s="222"/>
      <c r="N26" s="222"/>
      <c r="O26" s="222"/>
      <c r="P26" s="222"/>
      <c r="Q26" s="222"/>
      <c r="R26" s="222"/>
      <c r="S26" s="222"/>
      <c r="T26" s="222"/>
    </row>
    <row r="27" spans="1:27" ht="14.25" customHeight="1" x14ac:dyDescent="0.2">
      <c r="A27" s="4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145"/>
      <c r="H27" s="145"/>
      <c r="I27" s="5" t="s">
        <v>11</v>
      </c>
      <c r="J27" s="5" t="s">
        <v>12</v>
      </c>
      <c r="K27" s="5" t="s">
        <v>13</v>
      </c>
      <c r="M27" s="222"/>
      <c r="N27" s="222"/>
      <c r="O27" s="222"/>
      <c r="P27" s="222"/>
      <c r="Q27" s="222"/>
      <c r="R27" s="222"/>
      <c r="S27" s="222"/>
      <c r="T27" s="222"/>
    </row>
    <row r="28" spans="1:27" ht="17.25" customHeight="1" x14ac:dyDescent="0.2">
      <c r="A28" s="6" t="s">
        <v>14</v>
      </c>
      <c r="B28" s="7">
        <v>14</v>
      </c>
      <c r="C28" s="7">
        <v>14</v>
      </c>
      <c r="D28" s="25">
        <v>3</v>
      </c>
      <c r="E28" s="25">
        <v>3</v>
      </c>
      <c r="F28" s="25">
        <v>1</v>
      </c>
      <c r="G28" s="25"/>
      <c r="H28" s="42"/>
      <c r="I28" s="25">
        <v>3</v>
      </c>
      <c r="J28" s="25">
        <v>2</v>
      </c>
      <c r="K28" s="25">
        <v>12</v>
      </c>
      <c r="M28" s="222"/>
      <c r="N28" s="222"/>
      <c r="O28" s="222"/>
      <c r="P28" s="222"/>
      <c r="Q28" s="222"/>
      <c r="R28" s="222"/>
      <c r="S28" s="222"/>
      <c r="T28" s="222"/>
      <c r="U28" s="79" t="str">
        <f>IF(SUM(B28:K28)=52,"Corect","Suma trebuie să fie 52")</f>
        <v>Corect</v>
      </c>
      <c r="V28" s="79"/>
    </row>
    <row r="29" spans="1:27" ht="15" customHeight="1" x14ac:dyDescent="0.2">
      <c r="A29" s="6" t="s">
        <v>15</v>
      </c>
      <c r="B29" s="7">
        <v>14</v>
      </c>
      <c r="C29" s="7">
        <v>14</v>
      </c>
      <c r="D29" s="25">
        <v>3</v>
      </c>
      <c r="E29" s="25">
        <v>3</v>
      </c>
      <c r="F29" s="25">
        <v>1</v>
      </c>
      <c r="G29" s="25"/>
      <c r="H29" s="25"/>
      <c r="I29" s="25">
        <v>3</v>
      </c>
      <c r="J29" s="25">
        <v>2</v>
      </c>
      <c r="K29" s="25">
        <v>12</v>
      </c>
      <c r="M29" s="222"/>
      <c r="N29" s="222"/>
      <c r="O29" s="222"/>
      <c r="P29" s="222"/>
      <c r="Q29" s="222"/>
      <c r="R29" s="222"/>
      <c r="S29" s="222"/>
      <c r="T29" s="222"/>
      <c r="U29" s="79" t="str">
        <f>IF(SUM(B29:K29)=52,"Corect","Suma trebuie să fie 52")</f>
        <v>Corect</v>
      </c>
      <c r="V29" s="79"/>
    </row>
    <row r="30" spans="1:27" ht="38.25" customHeight="1" x14ac:dyDescent="0.2">
      <c r="A30" s="35"/>
      <c r="B30" s="34"/>
      <c r="C30" s="34"/>
      <c r="D30" s="34"/>
      <c r="E30" s="34"/>
      <c r="F30" s="34"/>
      <c r="G30" s="34"/>
      <c r="H30" s="34"/>
      <c r="I30" s="34"/>
      <c r="J30" s="34"/>
      <c r="K30" s="36"/>
      <c r="M30" s="222"/>
      <c r="N30" s="222"/>
      <c r="O30" s="222"/>
      <c r="P30" s="222"/>
      <c r="Q30" s="222"/>
      <c r="R30" s="222"/>
      <c r="S30" s="222"/>
      <c r="T30" s="222"/>
    </row>
    <row r="31" spans="1:27" ht="15" hidden="1" customHeight="1" x14ac:dyDescent="0.2">
      <c r="B31" s="2"/>
      <c r="C31" s="2"/>
      <c r="D31" s="2"/>
      <c r="E31" s="2"/>
      <c r="F31" s="2"/>
      <c r="G31" s="2"/>
      <c r="M31" s="8"/>
      <c r="N31" s="8"/>
      <c r="O31" s="8"/>
      <c r="P31" s="8"/>
      <c r="Q31" s="8"/>
      <c r="R31" s="8"/>
      <c r="S31" s="8"/>
    </row>
    <row r="32" spans="1:27" hidden="1" x14ac:dyDescent="0.2">
      <c r="B32" s="8"/>
      <c r="C32" s="8"/>
      <c r="D32" s="8"/>
      <c r="E32" s="8"/>
      <c r="F32" s="8"/>
      <c r="G32" s="8"/>
      <c r="M32" s="8"/>
      <c r="N32" s="8"/>
      <c r="O32" s="8"/>
      <c r="P32" s="8"/>
      <c r="Q32" s="8"/>
      <c r="R32" s="8"/>
      <c r="S32" s="8"/>
    </row>
    <row r="33" spans="1:23" hidden="1" x14ac:dyDescent="0.2"/>
    <row r="34" spans="1:23" ht="16.5" customHeight="1" x14ac:dyDescent="0.2">
      <c r="A34" s="197" t="s">
        <v>21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</row>
    <row r="35" spans="1:23" ht="8.25" hidden="1" customHeight="1" x14ac:dyDescent="0.2">
      <c r="N35" s="9"/>
      <c r="O35" s="10" t="s">
        <v>37</v>
      </c>
      <c r="P35" s="10" t="s">
        <v>38</v>
      </c>
      <c r="Q35" s="10" t="s">
        <v>39</v>
      </c>
      <c r="R35" s="10" t="s">
        <v>95</v>
      </c>
      <c r="S35" s="10" t="s">
        <v>96</v>
      </c>
      <c r="T35" s="10"/>
    </row>
    <row r="36" spans="1:23" ht="17.25" customHeight="1" x14ac:dyDescent="0.2">
      <c r="A36" s="146" t="s">
        <v>42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3" ht="25.5" customHeight="1" x14ac:dyDescent="0.2">
      <c r="A37" s="220" t="s">
        <v>27</v>
      </c>
      <c r="B37" s="170" t="s">
        <v>26</v>
      </c>
      <c r="C37" s="171"/>
      <c r="D37" s="171"/>
      <c r="E37" s="171"/>
      <c r="F37" s="171"/>
      <c r="G37" s="171"/>
      <c r="H37" s="171"/>
      <c r="I37" s="172"/>
      <c r="J37" s="147" t="s">
        <v>40</v>
      </c>
      <c r="K37" s="188" t="s">
        <v>24</v>
      </c>
      <c r="L37" s="189"/>
      <c r="M37" s="190"/>
      <c r="N37" s="188" t="s">
        <v>41</v>
      </c>
      <c r="O37" s="208"/>
      <c r="P37" s="209"/>
      <c r="Q37" s="188" t="s">
        <v>23</v>
      </c>
      <c r="R37" s="189"/>
      <c r="S37" s="190"/>
      <c r="T37" s="144" t="s">
        <v>22</v>
      </c>
    </row>
    <row r="38" spans="1:23" ht="13.5" customHeight="1" x14ac:dyDescent="0.2">
      <c r="A38" s="221"/>
      <c r="B38" s="173"/>
      <c r="C38" s="174"/>
      <c r="D38" s="174"/>
      <c r="E38" s="174"/>
      <c r="F38" s="174"/>
      <c r="G38" s="174"/>
      <c r="H38" s="174"/>
      <c r="I38" s="175"/>
      <c r="J38" s="145"/>
      <c r="K38" s="5" t="s">
        <v>28</v>
      </c>
      <c r="L38" s="5" t="s">
        <v>29</v>
      </c>
      <c r="M38" s="5" t="s">
        <v>30</v>
      </c>
      <c r="N38" s="5" t="s">
        <v>34</v>
      </c>
      <c r="O38" s="5" t="s">
        <v>7</v>
      </c>
      <c r="P38" s="5" t="s">
        <v>31</v>
      </c>
      <c r="Q38" s="5" t="s">
        <v>32</v>
      </c>
      <c r="R38" s="5" t="s">
        <v>28</v>
      </c>
      <c r="S38" s="5" t="s">
        <v>33</v>
      </c>
      <c r="T38" s="145"/>
    </row>
    <row r="39" spans="1:23" x14ac:dyDescent="0.2">
      <c r="A39" s="41" t="s">
        <v>104</v>
      </c>
      <c r="B39" s="192" t="s">
        <v>111</v>
      </c>
      <c r="C39" s="193"/>
      <c r="D39" s="193"/>
      <c r="E39" s="193"/>
      <c r="F39" s="193"/>
      <c r="G39" s="193"/>
      <c r="H39" s="193"/>
      <c r="I39" s="194"/>
      <c r="J39" s="11">
        <v>4</v>
      </c>
      <c r="K39" s="11">
        <v>1</v>
      </c>
      <c r="L39" s="11">
        <v>1</v>
      </c>
      <c r="M39" s="11">
        <v>0</v>
      </c>
      <c r="N39" s="19">
        <f t="shared" ref="N39:N45" si="0">K39+L39+M39</f>
        <v>2</v>
      </c>
      <c r="O39" s="20">
        <f t="shared" ref="O39:O45" si="1">P39-N39</f>
        <v>5</v>
      </c>
      <c r="P39" s="20">
        <f t="shared" ref="P39:P45" si="2">ROUND(PRODUCT(J39,25)/14,0)</f>
        <v>7</v>
      </c>
      <c r="Q39" s="24" t="s">
        <v>32</v>
      </c>
      <c r="R39" s="11"/>
      <c r="S39" s="25"/>
      <c r="T39" s="11" t="s">
        <v>96</v>
      </c>
    </row>
    <row r="40" spans="1:23" x14ac:dyDescent="0.2">
      <c r="A40" s="31" t="s">
        <v>105</v>
      </c>
      <c r="B40" s="192" t="s">
        <v>112</v>
      </c>
      <c r="C40" s="193"/>
      <c r="D40" s="193"/>
      <c r="E40" s="193"/>
      <c r="F40" s="193"/>
      <c r="G40" s="193"/>
      <c r="H40" s="193"/>
      <c r="I40" s="194"/>
      <c r="J40" s="11">
        <v>4</v>
      </c>
      <c r="K40" s="11">
        <v>1</v>
      </c>
      <c r="L40" s="11">
        <v>1</v>
      </c>
      <c r="M40" s="11">
        <v>0</v>
      </c>
      <c r="N40" s="19">
        <f t="shared" si="0"/>
        <v>2</v>
      </c>
      <c r="O40" s="20">
        <f t="shared" si="1"/>
        <v>5</v>
      </c>
      <c r="P40" s="20">
        <f t="shared" si="2"/>
        <v>7</v>
      </c>
      <c r="Q40" s="24" t="s">
        <v>32</v>
      </c>
      <c r="R40" s="11"/>
      <c r="S40" s="25"/>
      <c r="T40" s="11" t="s">
        <v>96</v>
      </c>
    </row>
    <row r="41" spans="1:23" x14ac:dyDescent="0.2">
      <c r="A41" s="31" t="s">
        <v>106</v>
      </c>
      <c r="B41" s="192" t="s">
        <v>113</v>
      </c>
      <c r="C41" s="193"/>
      <c r="D41" s="193"/>
      <c r="E41" s="193"/>
      <c r="F41" s="193"/>
      <c r="G41" s="193"/>
      <c r="H41" s="193"/>
      <c r="I41" s="194"/>
      <c r="J41" s="11">
        <v>4</v>
      </c>
      <c r="K41" s="11">
        <v>1</v>
      </c>
      <c r="L41" s="11">
        <v>1</v>
      </c>
      <c r="M41" s="11">
        <v>0</v>
      </c>
      <c r="N41" s="19">
        <f t="shared" si="0"/>
        <v>2</v>
      </c>
      <c r="O41" s="20">
        <f t="shared" si="1"/>
        <v>5</v>
      </c>
      <c r="P41" s="20">
        <f t="shared" si="2"/>
        <v>7</v>
      </c>
      <c r="Q41" s="24" t="s">
        <v>32</v>
      </c>
      <c r="R41" s="11"/>
      <c r="S41" s="25"/>
      <c r="T41" s="11" t="s">
        <v>96</v>
      </c>
    </row>
    <row r="42" spans="1:23" x14ac:dyDescent="0.2">
      <c r="A42" s="31" t="s">
        <v>107</v>
      </c>
      <c r="B42" s="192" t="s">
        <v>114</v>
      </c>
      <c r="C42" s="193"/>
      <c r="D42" s="193"/>
      <c r="E42" s="193"/>
      <c r="F42" s="193"/>
      <c r="G42" s="193"/>
      <c r="H42" s="193"/>
      <c r="I42" s="194"/>
      <c r="J42" s="11">
        <v>5</v>
      </c>
      <c r="K42" s="11">
        <v>0</v>
      </c>
      <c r="L42" s="11">
        <v>0</v>
      </c>
      <c r="M42" s="11">
        <v>3</v>
      </c>
      <c r="N42" s="19">
        <f t="shared" si="0"/>
        <v>3</v>
      </c>
      <c r="O42" s="20">
        <f t="shared" si="1"/>
        <v>6</v>
      </c>
      <c r="P42" s="20">
        <f t="shared" si="2"/>
        <v>9</v>
      </c>
      <c r="Q42" s="24"/>
      <c r="R42" s="11"/>
      <c r="S42" s="25" t="s">
        <v>33</v>
      </c>
      <c r="T42" s="11" t="s">
        <v>95</v>
      </c>
    </row>
    <row r="43" spans="1:23" x14ac:dyDescent="0.2">
      <c r="A43" s="31" t="s">
        <v>108</v>
      </c>
      <c r="B43" s="192" t="s">
        <v>166</v>
      </c>
      <c r="C43" s="193"/>
      <c r="D43" s="193"/>
      <c r="E43" s="193"/>
      <c r="F43" s="193"/>
      <c r="G43" s="193"/>
      <c r="H43" s="193"/>
      <c r="I43" s="194"/>
      <c r="J43" s="11">
        <v>5</v>
      </c>
      <c r="K43" s="11">
        <v>1</v>
      </c>
      <c r="L43" s="11">
        <v>1</v>
      </c>
      <c r="M43" s="11">
        <v>1</v>
      </c>
      <c r="N43" s="19">
        <f t="shared" si="0"/>
        <v>3</v>
      </c>
      <c r="O43" s="20">
        <f t="shared" si="1"/>
        <v>6</v>
      </c>
      <c r="P43" s="20">
        <f t="shared" si="2"/>
        <v>9</v>
      </c>
      <c r="Q43" s="24" t="s">
        <v>32</v>
      </c>
      <c r="R43" s="11"/>
      <c r="S43" s="25"/>
      <c r="T43" s="11" t="s">
        <v>95</v>
      </c>
    </row>
    <row r="44" spans="1:23" x14ac:dyDescent="0.2">
      <c r="A44" s="31" t="s">
        <v>109</v>
      </c>
      <c r="B44" s="192" t="s">
        <v>115</v>
      </c>
      <c r="C44" s="193"/>
      <c r="D44" s="193"/>
      <c r="E44" s="193"/>
      <c r="F44" s="193"/>
      <c r="G44" s="193"/>
      <c r="H44" s="193"/>
      <c r="I44" s="194"/>
      <c r="J44" s="11">
        <v>5</v>
      </c>
      <c r="K44" s="11">
        <v>1</v>
      </c>
      <c r="L44" s="11">
        <v>0</v>
      </c>
      <c r="M44" s="11">
        <v>1</v>
      </c>
      <c r="N44" s="19">
        <f t="shared" si="0"/>
        <v>2</v>
      </c>
      <c r="O44" s="20">
        <f t="shared" si="1"/>
        <v>7</v>
      </c>
      <c r="P44" s="20">
        <f t="shared" si="2"/>
        <v>9</v>
      </c>
      <c r="Q44" s="24" t="s">
        <v>32</v>
      </c>
      <c r="R44" s="11"/>
      <c r="S44" s="25"/>
      <c r="T44" s="11" t="s">
        <v>95</v>
      </c>
    </row>
    <row r="45" spans="1:23" x14ac:dyDescent="0.2">
      <c r="A45" s="31" t="s">
        <v>110</v>
      </c>
      <c r="B45" s="192" t="s">
        <v>160</v>
      </c>
      <c r="C45" s="193"/>
      <c r="D45" s="193"/>
      <c r="E45" s="193"/>
      <c r="F45" s="193"/>
      <c r="G45" s="193"/>
      <c r="H45" s="193"/>
      <c r="I45" s="194"/>
      <c r="J45" s="11">
        <v>3</v>
      </c>
      <c r="K45" s="11">
        <v>1</v>
      </c>
      <c r="L45" s="11">
        <v>0</v>
      </c>
      <c r="M45" s="11">
        <v>1</v>
      </c>
      <c r="N45" s="19">
        <f t="shared" si="0"/>
        <v>2</v>
      </c>
      <c r="O45" s="20">
        <f t="shared" si="1"/>
        <v>3</v>
      </c>
      <c r="P45" s="20">
        <f t="shared" si="2"/>
        <v>5</v>
      </c>
      <c r="Q45" s="24"/>
      <c r="R45" s="11"/>
      <c r="S45" s="25" t="s">
        <v>33</v>
      </c>
      <c r="T45" s="11" t="s">
        <v>95</v>
      </c>
    </row>
    <row r="46" spans="1:23" x14ac:dyDescent="0.2">
      <c r="A46" s="22" t="s">
        <v>25</v>
      </c>
      <c r="B46" s="90"/>
      <c r="C46" s="224"/>
      <c r="D46" s="224"/>
      <c r="E46" s="224"/>
      <c r="F46" s="224"/>
      <c r="G46" s="224"/>
      <c r="H46" s="224"/>
      <c r="I46" s="91"/>
      <c r="J46" s="22">
        <f t="shared" ref="J46:P46" si="3">SUM(J39:J45)</f>
        <v>30</v>
      </c>
      <c r="K46" s="22">
        <f t="shared" si="3"/>
        <v>6</v>
      </c>
      <c r="L46" s="22">
        <f t="shared" si="3"/>
        <v>4</v>
      </c>
      <c r="M46" s="22">
        <f t="shared" si="3"/>
        <v>6</v>
      </c>
      <c r="N46" s="22">
        <f t="shared" si="3"/>
        <v>16</v>
      </c>
      <c r="O46" s="22">
        <f t="shared" si="3"/>
        <v>37</v>
      </c>
      <c r="P46" s="22">
        <f t="shared" si="3"/>
        <v>53</v>
      </c>
      <c r="Q46" s="22">
        <f>COUNTIF(Q39:Q45,"E")</f>
        <v>5</v>
      </c>
      <c r="R46" s="22">
        <f>COUNTIF(R39:R45,"C")</f>
        <v>0</v>
      </c>
      <c r="S46" s="22">
        <f>COUNTIF(S39:S45,"VP")</f>
        <v>2</v>
      </c>
      <c r="T46" s="55">
        <f>COUNTA(T39:T45)</f>
        <v>7</v>
      </c>
      <c r="U46" s="73" t="str">
        <f>IF(Q46&gt;=SUM(R46:S46),"Corect","E trebuie să fie cel puțin egal cu C+VP")</f>
        <v>Corect</v>
      </c>
      <c r="V46" s="74"/>
      <c r="W46" s="74"/>
    </row>
    <row r="47" spans="1:23" ht="19.5" hidden="1" customHeight="1" x14ac:dyDescent="0.2"/>
    <row r="48" spans="1:23" ht="16.5" customHeight="1" x14ac:dyDescent="0.2">
      <c r="A48" s="146" t="s">
        <v>43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1:23" ht="26.25" customHeight="1" x14ac:dyDescent="0.2">
      <c r="A49" s="220" t="s">
        <v>27</v>
      </c>
      <c r="B49" s="170" t="s">
        <v>26</v>
      </c>
      <c r="C49" s="171"/>
      <c r="D49" s="171"/>
      <c r="E49" s="171"/>
      <c r="F49" s="171"/>
      <c r="G49" s="171"/>
      <c r="H49" s="171"/>
      <c r="I49" s="172"/>
      <c r="J49" s="147" t="s">
        <v>40</v>
      </c>
      <c r="K49" s="188" t="s">
        <v>24</v>
      </c>
      <c r="L49" s="189"/>
      <c r="M49" s="190"/>
      <c r="N49" s="188" t="s">
        <v>41</v>
      </c>
      <c r="O49" s="208"/>
      <c r="P49" s="209"/>
      <c r="Q49" s="188" t="s">
        <v>23</v>
      </c>
      <c r="R49" s="189"/>
      <c r="S49" s="190"/>
      <c r="T49" s="144" t="s">
        <v>22</v>
      </c>
    </row>
    <row r="50" spans="1:23" ht="12.75" customHeight="1" x14ac:dyDescent="0.2">
      <c r="A50" s="221"/>
      <c r="B50" s="173"/>
      <c r="C50" s="174"/>
      <c r="D50" s="174"/>
      <c r="E50" s="174"/>
      <c r="F50" s="174"/>
      <c r="G50" s="174"/>
      <c r="H50" s="174"/>
      <c r="I50" s="175"/>
      <c r="J50" s="145"/>
      <c r="K50" s="5" t="s">
        <v>28</v>
      </c>
      <c r="L50" s="5" t="s">
        <v>29</v>
      </c>
      <c r="M50" s="5" t="s">
        <v>30</v>
      </c>
      <c r="N50" s="5" t="s">
        <v>34</v>
      </c>
      <c r="O50" s="5" t="s">
        <v>7</v>
      </c>
      <c r="P50" s="5" t="s">
        <v>31</v>
      </c>
      <c r="Q50" s="5" t="s">
        <v>32</v>
      </c>
      <c r="R50" s="5" t="s">
        <v>28</v>
      </c>
      <c r="S50" s="5" t="s">
        <v>33</v>
      </c>
      <c r="T50" s="145"/>
    </row>
    <row r="51" spans="1:23" x14ac:dyDescent="0.2">
      <c r="A51" s="41" t="s">
        <v>116</v>
      </c>
      <c r="B51" s="192" t="s">
        <v>123</v>
      </c>
      <c r="C51" s="193"/>
      <c r="D51" s="193"/>
      <c r="E51" s="193"/>
      <c r="F51" s="193"/>
      <c r="G51" s="193"/>
      <c r="H51" s="193"/>
      <c r="I51" s="194"/>
      <c r="J51" s="11">
        <v>4</v>
      </c>
      <c r="K51" s="11">
        <v>1</v>
      </c>
      <c r="L51" s="11">
        <v>1</v>
      </c>
      <c r="M51" s="11">
        <v>0</v>
      </c>
      <c r="N51" s="19">
        <f t="shared" ref="N51:N57" si="4">K51+L51+M51</f>
        <v>2</v>
      </c>
      <c r="O51" s="20">
        <f t="shared" ref="O51:O57" si="5">P51-N51</f>
        <v>5</v>
      </c>
      <c r="P51" s="20">
        <f t="shared" ref="P51:P57" si="6">ROUND(PRODUCT(J51,25)/14,0)</f>
        <v>7</v>
      </c>
      <c r="Q51" s="24" t="s">
        <v>32</v>
      </c>
      <c r="R51" s="11"/>
      <c r="S51" s="25"/>
      <c r="T51" s="11" t="s">
        <v>96</v>
      </c>
    </row>
    <row r="52" spans="1:23" x14ac:dyDescent="0.2">
      <c r="A52" s="31" t="s">
        <v>117</v>
      </c>
      <c r="B52" s="192" t="s">
        <v>124</v>
      </c>
      <c r="C52" s="193"/>
      <c r="D52" s="193"/>
      <c r="E52" s="193"/>
      <c r="F52" s="193"/>
      <c r="G52" s="193"/>
      <c r="H52" s="193"/>
      <c r="I52" s="194"/>
      <c r="J52" s="11">
        <v>4</v>
      </c>
      <c r="K52" s="11">
        <v>1</v>
      </c>
      <c r="L52" s="11">
        <v>1</v>
      </c>
      <c r="M52" s="11">
        <v>0</v>
      </c>
      <c r="N52" s="19">
        <f t="shared" si="4"/>
        <v>2</v>
      </c>
      <c r="O52" s="20">
        <f t="shared" si="5"/>
        <v>5</v>
      </c>
      <c r="P52" s="20">
        <f t="shared" si="6"/>
        <v>7</v>
      </c>
      <c r="Q52" s="24" t="s">
        <v>32</v>
      </c>
      <c r="R52" s="11"/>
      <c r="S52" s="25"/>
      <c r="T52" s="11" t="s">
        <v>96</v>
      </c>
    </row>
    <row r="53" spans="1:23" x14ac:dyDescent="0.2">
      <c r="A53" s="31" t="s">
        <v>118</v>
      </c>
      <c r="B53" s="192" t="s">
        <v>125</v>
      </c>
      <c r="C53" s="193"/>
      <c r="D53" s="193"/>
      <c r="E53" s="193"/>
      <c r="F53" s="193"/>
      <c r="G53" s="193"/>
      <c r="H53" s="193"/>
      <c r="I53" s="194"/>
      <c r="J53" s="11">
        <v>4</v>
      </c>
      <c r="K53" s="11">
        <v>1</v>
      </c>
      <c r="L53" s="11">
        <v>1</v>
      </c>
      <c r="M53" s="11">
        <v>0</v>
      </c>
      <c r="N53" s="19">
        <f t="shared" si="4"/>
        <v>2</v>
      </c>
      <c r="O53" s="20">
        <f t="shared" si="5"/>
        <v>5</v>
      </c>
      <c r="P53" s="20">
        <f t="shared" si="6"/>
        <v>7</v>
      </c>
      <c r="Q53" s="24" t="s">
        <v>32</v>
      </c>
      <c r="R53" s="11"/>
      <c r="S53" s="25"/>
      <c r="T53" s="11" t="s">
        <v>96</v>
      </c>
    </row>
    <row r="54" spans="1:23" x14ac:dyDescent="0.2">
      <c r="A54" s="31" t="s">
        <v>119</v>
      </c>
      <c r="B54" s="192" t="s">
        <v>126</v>
      </c>
      <c r="C54" s="193"/>
      <c r="D54" s="193"/>
      <c r="E54" s="193"/>
      <c r="F54" s="193"/>
      <c r="G54" s="193"/>
      <c r="H54" s="193"/>
      <c r="I54" s="194"/>
      <c r="J54" s="11">
        <v>4</v>
      </c>
      <c r="K54" s="11">
        <v>0</v>
      </c>
      <c r="L54" s="11">
        <v>0</v>
      </c>
      <c r="M54" s="11">
        <v>3</v>
      </c>
      <c r="N54" s="19">
        <f t="shared" si="4"/>
        <v>3</v>
      </c>
      <c r="O54" s="20">
        <f t="shared" si="5"/>
        <v>4</v>
      </c>
      <c r="P54" s="20">
        <f t="shared" si="6"/>
        <v>7</v>
      </c>
      <c r="Q54" s="24"/>
      <c r="R54" s="11"/>
      <c r="S54" s="25" t="s">
        <v>33</v>
      </c>
      <c r="T54" s="11" t="s">
        <v>95</v>
      </c>
    </row>
    <row r="55" spans="1:23" x14ac:dyDescent="0.2">
      <c r="A55" s="31" t="s">
        <v>120</v>
      </c>
      <c r="B55" s="192" t="s">
        <v>165</v>
      </c>
      <c r="C55" s="193"/>
      <c r="D55" s="193"/>
      <c r="E55" s="193"/>
      <c r="F55" s="193"/>
      <c r="G55" s="193"/>
      <c r="H55" s="193"/>
      <c r="I55" s="194"/>
      <c r="J55" s="11">
        <v>5</v>
      </c>
      <c r="K55" s="11">
        <v>1</v>
      </c>
      <c r="L55" s="11">
        <v>0</v>
      </c>
      <c r="M55" s="11">
        <v>2</v>
      </c>
      <c r="N55" s="19">
        <f t="shared" si="4"/>
        <v>3</v>
      </c>
      <c r="O55" s="20">
        <f t="shared" si="5"/>
        <v>6</v>
      </c>
      <c r="P55" s="20">
        <f t="shared" si="6"/>
        <v>9</v>
      </c>
      <c r="Q55" s="24" t="s">
        <v>32</v>
      </c>
      <c r="R55" s="11"/>
      <c r="S55" s="25"/>
      <c r="T55" s="11" t="s">
        <v>95</v>
      </c>
    </row>
    <row r="56" spans="1:23" x14ac:dyDescent="0.2">
      <c r="A56" s="31" t="s">
        <v>121</v>
      </c>
      <c r="B56" s="192" t="s">
        <v>127</v>
      </c>
      <c r="C56" s="193"/>
      <c r="D56" s="193"/>
      <c r="E56" s="193"/>
      <c r="F56" s="193"/>
      <c r="G56" s="193"/>
      <c r="H56" s="193"/>
      <c r="I56" s="194"/>
      <c r="J56" s="11">
        <v>5</v>
      </c>
      <c r="K56" s="11">
        <v>1</v>
      </c>
      <c r="L56" s="11">
        <v>0</v>
      </c>
      <c r="M56" s="11">
        <v>1</v>
      </c>
      <c r="N56" s="19">
        <f t="shared" si="4"/>
        <v>2</v>
      </c>
      <c r="O56" s="20">
        <f t="shared" si="5"/>
        <v>7</v>
      </c>
      <c r="P56" s="20">
        <f t="shared" si="6"/>
        <v>9</v>
      </c>
      <c r="Q56" s="24" t="s">
        <v>32</v>
      </c>
      <c r="R56" s="11"/>
      <c r="S56" s="25"/>
      <c r="T56" s="11" t="s">
        <v>95</v>
      </c>
    </row>
    <row r="57" spans="1:23" x14ac:dyDescent="0.2">
      <c r="A57" s="31" t="s">
        <v>122</v>
      </c>
      <c r="B57" s="192" t="s">
        <v>161</v>
      </c>
      <c r="C57" s="193"/>
      <c r="D57" s="193"/>
      <c r="E57" s="193"/>
      <c r="F57" s="193"/>
      <c r="G57" s="193"/>
      <c r="H57" s="193"/>
      <c r="I57" s="194"/>
      <c r="J57" s="11">
        <v>4</v>
      </c>
      <c r="K57" s="11">
        <v>1</v>
      </c>
      <c r="L57" s="11">
        <v>0</v>
      </c>
      <c r="M57" s="11">
        <v>3</v>
      </c>
      <c r="N57" s="19">
        <f t="shared" si="4"/>
        <v>4</v>
      </c>
      <c r="O57" s="20">
        <f t="shared" si="5"/>
        <v>3</v>
      </c>
      <c r="P57" s="20">
        <f t="shared" si="6"/>
        <v>7</v>
      </c>
      <c r="Q57" s="24"/>
      <c r="R57" s="11"/>
      <c r="S57" s="25" t="s">
        <v>33</v>
      </c>
      <c r="T57" s="11" t="s">
        <v>95</v>
      </c>
    </row>
    <row r="58" spans="1:23" x14ac:dyDescent="0.2">
      <c r="A58" s="22" t="s">
        <v>25</v>
      </c>
      <c r="B58" s="90"/>
      <c r="C58" s="224"/>
      <c r="D58" s="224"/>
      <c r="E58" s="224"/>
      <c r="F58" s="224"/>
      <c r="G58" s="224"/>
      <c r="H58" s="224"/>
      <c r="I58" s="91"/>
      <c r="J58" s="22">
        <f t="shared" ref="J58:P58" si="7">SUM(J51:J57)</f>
        <v>30</v>
      </c>
      <c r="K58" s="22">
        <f t="shared" si="7"/>
        <v>6</v>
      </c>
      <c r="L58" s="22">
        <f t="shared" si="7"/>
        <v>3</v>
      </c>
      <c r="M58" s="22">
        <f t="shared" si="7"/>
        <v>9</v>
      </c>
      <c r="N58" s="22">
        <f t="shared" si="7"/>
        <v>18</v>
      </c>
      <c r="O58" s="22">
        <f t="shared" si="7"/>
        <v>35</v>
      </c>
      <c r="P58" s="22">
        <f t="shared" si="7"/>
        <v>53</v>
      </c>
      <c r="Q58" s="22">
        <f>COUNTIF(Q51:Q57,"E")</f>
        <v>5</v>
      </c>
      <c r="R58" s="22">
        <f>COUNTIF(R51:R57,"C")</f>
        <v>0</v>
      </c>
      <c r="S58" s="22">
        <f>COUNTIF(S51:S57,"VP")</f>
        <v>2</v>
      </c>
      <c r="T58" s="55">
        <f>COUNTA(T51:T57)</f>
        <v>7</v>
      </c>
      <c r="U58" s="73" t="str">
        <f>IF(Q58&gt;=SUM(R58:S58),"Corect","E trebuie să fie cel puțin egal cu C+VP")</f>
        <v>Corect</v>
      </c>
      <c r="V58" s="74"/>
      <c r="W58" s="74"/>
    </row>
    <row r="59" spans="1:23" s="58" customFormat="1" hidden="1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1"/>
      <c r="U59" s="62"/>
    </row>
    <row r="60" spans="1:23" s="58" customFormat="1" hidden="1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1"/>
      <c r="U60" s="62"/>
    </row>
    <row r="61" spans="1:23" s="58" customFormat="1" hidden="1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1"/>
      <c r="U61" s="62"/>
    </row>
    <row r="62" spans="1:23" s="58" customFormat="1" hidden="1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1"/>
      <c r="U62" s="62"/>
    </row>
    <row r="63" spans="1:23" s="58" customFormat="1" hidden="1" x14ac:dyDescent="0.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1"/>
      <c r="U63" s="62"/>
    </row>
    <row r="64" spans="1:23" s="58" customFormat="1" hidden="1" x14ac:dyDescent="0.2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1"/>
      <c r="U64" s="62"/>
    </row>
    <row r="65" spans="1:21" s="58" customFormat="1" hidden="1" x14ac:dyDescent="0.2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1"/>
      <c r="U65" s="62"/>
    </row>
    <row r="66" spans="1:21" s="58" customFormat="1" hidden="1" x14ac:dyDescent="0.2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1"/>
      <c r="U66" s="62"/>
    </row>
    <row r="67" spans="1:21" ht="11.25" hidden="1" customHeight="1" x14ac:dyDescent="0.2"/>
    <row r="68" spans="1:21" hidden="1" x14ac:dyDescent="0.2"/>
    <row r="69" spans="1:21" ht="18" customHeight="1" x14ac:dyDescent="0.2">
      <c r="A69" s="146" t="s">
        <v>44</v>
      </c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</row>
    <row r="70" spans="1:21" ht="25.5" customHeight="1" x14ac:dyDescent="0.2">
      <c r="A70" s="220" t="s">
        <v>27</v>
      </c>
      <c r="B70" s="170" t="s">
        <v>26</v>
      </c>
      <c r="C70" s="171"/>
      <c r="D70" s="171"/>
      <c r="E70" s="171"/>
      <c r="F70" s="171"/>
      <c r="G70" s="171"/>
      <c r="H70" s="171"/>
      <c r="I70" s="172"/>
      <c r="J70" s="147" t="s">
        <v>40</v>
      </c>
      <c r="K70" s="188" t="s">
        <v>24</v>
      </c>
      <c r="L70" s="189"/>
      <c r="M70" s="190"/>
      <c r="N70" s="188" t="s">
        <v>41</v>
      </c>
      <c r="O70" s="208"/>
      <c r="P70" s="209"/>
      <c r="Q70" s="188" t="s">
        <v>23</v>
      </c>
      <c r="R70" s="189"/>
      <c r="S70" s="190"/>
      <c r="T70" s="144" t="s">
        <v>22</v>
      </c>
    </row>
    <row r="71" spans="1:21" ht="16.5" customHeight="1" x14ac:dyDescent="0.2">
      <c r="A71" s="221"/>
      <c r="B71" s="173"/>
      <c r="C71" s="174"/>
      <c r="D71" s="174"/>
      <c r="E71" s="174"/>
      <c r="F71" s="174"/>
      <c r="G71" s="174"/>
      <c r="H71" s="174"/>
      <c r="I71" s="175"/>
      <c r="J71" s="145"/>
      <c r="K71" s="5" t="s">
        <v>28</v>
      </c>
      <c r="L71" s="5" t="s">
        <v>29</v>
      </c>
      <c r="M71" s="5" t="s">
        <v>30</v>
      </c>
      <c r="N71" s="5" t="s">
        <v>34</v>
      </c>
      <c r="O71" s="5" t="s">
        <v>7</v>
      </c>
      <c r="P71" s="5" t="s">
        <v>31</v>
      </c>
      <c r="Q71" s="5" t="s">
        <v>32</v>
      </c>
      <c r="R71" s="5" t="s">
        <v>28</v>
      </c>
      <c r="S71" s="5" t="s">
        <v>33</v>
      </c>
      <c r="T71" s="145"/>
    </row>
    <row r="72" spans="1:21" x14ac:dyDescent="0.2">
      <c r="A72" s="41" t="s">
        <v>128</v>
      </c>
      <c r="B72" s="192" t="s">
        <v>137</v>
      </c>
      <c r="C72" s="193"/>
      <c r="D72" s="193"/>
      <c r="E72" s="193"/>
      <c r="F72" s="193"/>
      <c r="G72" s="193"/>
      <c r="H72" s="193"/>
      <c r="I72" s="194"/>
      <c r="J72" s="11">
        <v>3</v>
      </c>
      <c r="K72" s="11">
        <v>1</v>
      </c>
      <c r="L72" s="11">
        <v>0</v>
      </c>
      <c r="M72" s="11">
        <v>1</v>
      </c>
      <c r="N72" s="19">
        <f t="shared" ref="N72:N80" si="8">K72+L72+M72</f>
        <v>2</v>
      </c>
      <c r="O72" s="20">
        <f t="shared" ref="O72:O80" si="9">P72-N72</f>
        <v>3</v>
      </c>
      <c r="P72" s="20">
        <f t="shared" ref="P72:P80" si="10">ROUND(PRODUCT(J72,25)/14,0)</f>
        <v>5</v>
      </c>
      <c r="Q72" s="24"/>
      <c r="R72" s="11"/>
      <c r="S72" s="25" t="s">
        <v>33</v>
      </c>
      <c r="T72" s="11" t="s">
        <v>95</v>
      </c>
    </row>
    <row r="73" spans="1:21" x14ac:dyDescent="0.2">
      <c r="A73" s="31" t="s">
        <v>129</v>
      </c>
      <c r="B73" s="192" t="s">
        <v>138</v>
      </c>
      <c r="C73" s="193"/>
      <c r="D73" s="193"/>
      <c r="E73" s="193"/>
      <c r="F73" s="193"/>
      <c r="G73" s="193"/>
      <c r="H73" s="193"/>
      <c r="I73" s="194"/>
      <c r="J73" s="11">
        <v>3</v>
      </c>
      <c r="K73" s="11">
        <v>1</v>
      </c>
      <c r="L73" s="11">
        <v>0</v>
      </c>
      <c r="M73" s="11">
        <v>1</v>
      </c>
      <c r="N73" s="19">
        <f t="shared" si="8"/>
        <v>2</v>
      </c>
      <c r="O73" s="20">
        <f t="shared" si="9"/>
        <v>3</v>
      </c>
      <c r="P73" s="20">
        <f t="shared" si="10"/>
        <v>5</v>
      </c>
      <c r="Q73" s="24" t="s">
        <v>32</v>
      </c>
      <c r="R73" s="11"/>
      <c r="S73" s="25"/>
      <c r="T73" s="11" t="s">
        <v>95</v>
      </c>
    </row>
    <row r="74" spans="1:21" x14ac:dyDescent="0.2">
      <c r="A74" s="31" t="s">
        <v>130</v>
      </c>
      <c r="B74" s="192" t="s">
        <v>139</v>
      </c>
      <c r="C74" s="193"/>
      <c r="D74" s="193"/>
      <c r="E74" s="193"/>
      <c r="F74" s="193"/>
      <c r="G74" s="193"/>
      <c r="H74" s="193"/>
      <c r="I74" s="194"/>
      <c r="J74" s="11">
        <v>3</v>
      </c>
      <c r="K74" s="11">
        <v>0</v>
      </c>
      <c r="L74" s="11">
        <v>0</v>
      </c>
      <c r="M74" s="11">
        <v>2</v>
      </c>
      <c r="N74" s="19">
        <f t="shared" si="8"/>
        <v>2</v>
      </c>
      <c r="O74" s="20">
        <f t="shared" si="9"/>
        <v>3</v>
      </c>
      <c r="P74" s="20">
        <f t="shared" si="10"/>
        <v>5</v>
      </c>
      <c r="Q74" s="24"/>
      <c r="R74" s="11"/>
      <c r="S74" s="25" t="s">
        <v>33</v>
      </c>
      <c r="T74" s="11" t="s">
        <v>96</v>
      </c>
    </row>
    <row r="75" spans="1:21" ht="51" customHeight="1" x14ac:dyDescent="0.2">
      <c r="A75" s="31" t="s">
        <v>131</v>
      </c>
      <c r="B75" s="225" t="s">
        <v>170</v>
      </c>
      <c r="C75" s="226"/>
      <c r="D75" s="226"/>
      <c r="E75" s="226"/>
      <c r="F75" s="226"/>
      <c r="G75" s="226"/>
      <c r="H75" s="226"/>
      <c r="I75" s="227"/>
      <c r="J75" s="11">
        <v>4</v>
      </c>
      <c r="K75" s="11">
        <v>1</v>
      </c>
      <c r="L75" s="11">
        <v>0</v>
      </c>
      <c r="M75" s="11">
        <v>1</v>
      </c>
      <c r="N75" s="19">
        <f t="shared" si="8"/>
        <v>2</v>
      </c>
      <c r="O75" s="20">
        <f t="shared" si="9"/>
        <v>5</v>
      </c>
      <c r="P75" s="20">
        <f t="shared" si="10"/>
        <v>7</v>
      </c>
      <c r="Q75" s="24" t="s">
        <v>32</v>
      </c>
      <c r="R75" s="11"/>
      <c r="S75" s="25"/>
      <c r="T75" s="11" t="s">
        <v>95</v>
      </c>
    </row>
    <row r="76" spans="1:21" ht="45.75" customHeight="1" x14ac:dyDescent="0.2">
      <c r="A76" s="31" t="s">
        <v>132</v>
      </c>
      <c r="B76" s="225" t="s">
        <v>171</v>
      </c>
      <c r="C76" s="226"/>
      <c r="D76" s="226"/>
      <c r="E76" s="226"/>
      <c r="F76" s="226"/>
      <c r="G76" s="226"/>
      <c r="H76" s="226"/>
      <c r="I76" s="227"/>
      <c r="J76" s="11">
        <v>4</v>
      </c>
      <c r="K76" s="11">
        <v>1</v>
      </c>
      <c r="L76" s="11">
        <v>0</v>
      </c>
      <c r="M76" s="11">
        <v>1</v>
      </c>
      <c r="N76" s="19">
        <f t="shared" si="8"/>
        <v>2</v>
      </c>
      <c r="O76" s="20">
        <f t="shared" si="9"/>
        <v>5</v>
      </c>
      <c r="P76" s="20">
        <f t="shared" si="10"/>
        <v>7</v>
      </c>
      <c r="Q76" s="24" t="s">
        <v>32</v>
      </c>
      <c r="R76" s="11"/>
      <c r="S76" s="25"/>
      <c r="T76" s="11" t="s">
        <v>95</v>
      </c>
    </row>
    <row r="77" spans="1:21" x14ac:dyDescent="0.2">
      <c r="A77" s="31" t="s">
        <v>133</v>
      </c>
      <c r="B77" s="192" t="s">
        <v>140</v>
      </c>
      <c r="C77" s="193"/>
      <c r="D77" s="193"/>
      <c r="E77" s="193"/>
      <c r="F77" s="193"/>
      <c r="G77" s="193"/>
      <c r="H77" s="193"/>
      <c r="I77" s="194"/>
      <c r="J77" s="11">
        <v>3</v>
      </c>
      <c r="K77" s="11">
        <v>1</v>
      </c>
      <c r="L77" s="11">
        <v>0</v>
      </c>
      <c r="M77" s="11">
        <v>1</v>
      </c>
      <c r="N77" s="19">
        <f t="shared" si="8"/>
        <v>2</v>
      </c>
      <c r="O77" s="20">
        <f t="shared" si="9"/>
        <v>3</v>
      </c>
      <c r="P77" s="20">
        <f t="shared" si="10"/>
        <v>5</v>
      </c>
      <c r="Q77" s="24" t="s">
        <v>32</v>
      </c>
      <c r="R77" s="11"/>
      <c r="S77" s="25"/>
      <c r="T77" s="11" t="s">
        <v>96</v>
      </c>
    </row>
    <row r="78" spans="1:21" x14ac:dyDescent="0.2">
      <c r="A78" s="31" t="s">
        <v>134</v>
      </c>
      <c r="B78" s="192" t="s">
        <v>167</v>
      </c>
      <c r="C78" s="193"/>
      <c r="D78" s="193"/>
      <c r="E78" s="193"/>
      <c r="F78" s="193"/>
      <c r="G78" s="193"/>
      <c r="H78" s="193"/>
      <c r="I78" s="194"/>
      <c r="J78" s="11">
        <v>4</v>
      </c>
      <c r="K78" s="11">
        <v>1</v>
      </c>
      <c r="L78" s="11">
        <v>0</v>
      </c>
      <c r="M78" s="11">
        <v>1</v>
      </c>
      <c r="N78" s="19">
        <f t="shared" si="8"/>
        <v>2</v>
      </c>
      <c r="O78" s="20">
        <f t="shared" si="9"/>
        <v>5</v>
      </c>
      <c r="P78" s="20">
        <f t="shared" si="10"/>
        <v>7</v>
      </c>
      <c r="Q78" s="24" t="s">
        <v>32</v>
      </c>
      <c r="R78" s="11"/>
      <c r="S78" s="25"/>
      <c r="T78" s="11" t="s">
        <v>95</v>
      </c>
    </row>
    <row r="79" spans="1:21" x14ac:dyDescent="0.2">
      <c r="A79" s="31" t="s">
        <v>135</v>
      </c>
      <c r="B79" s="192" t="s">
        <v>141</v>
      </c>
      <c r="C79" s="193"/>
      <c r="D79" s="193"/>
      <c r="E79" s="193"/>
      <c r="F79" s="193"/>
      <c r="G79" s="193"/>
      <c r="H79" s="193"/>
      <c r="I79" s="194"/>
      <c r="J79" s="11">
        <v>3</v>
      </c>
      <c r="K79" s="11">
        <v>1</v>
      </c>
      <c r="L79" s="11">
        <v>1</v>
      </c>
      <c r="M79" s="11">
        <v>0</v>
      </c>
      <c r="N79" s="19">
        <f t="shared" si="8"/>
        <v>2</v>
      </c>
      <c r="O79" s="20">
        <f t="shared" si="9"/>
        <v>3</v>
      </c>
      <c r="P79" s="20">
        <f t="shared" si="10"/>
        <v>5</v>
      </c>
      <c r="Q79" s="24"/>
      <c r="R79" s="11" t="s">
        <v>28</v>
      </c>
      <c r="S79" s="25"/>
      <c r="T79" s="11" t="s">
        <v>95</v>
      </c>
    </row>
    <row r="80" spans="1:21" x14ac:dyDescent="0.2">
      <c r="A80" s="31" t="s">
        <v>136</v>
      </c>
      <c r="B80" s="192" t="s">
        <v>161</v>
      </c>
      <c r="C80" s="193"/>
      <c r="D80" s="193"/>
      <c r="E80" s="193"/>
      <c r="F80" s="193"/>
      <c r="G80" s="193"/>
      <c r="H80" s="193"/>
      <c r="I80" s="194"/>
      <c r="J80" s="11">
        <v>3</v>
      </c>
      <c r="K80" s="11">
        <v>1</v>
      </c>
      <c r="L80" s="11">
        <v>0</v>
      </c>
      <c r="M80" s="11">
        <v>3</v>
      </c>
      <c r="N80" s="19">
        <f t="shared" si="8"/>
        <v>4</v>
      </c>
      <c r="O80" s="20">
        <f t="shared" si="9"/>
        <v>1</v>
      </c>
      <c r="P80" s="20">
        <f t="shared" si="10"/>
        <v>5</v>
      </c>
      <c r="Q80" s="24"/>
      <c r="R80" s="11"/>
      <c r="S80" s="25" t="s">
        <v>33</v>
      </c>
      <c r="T80" s="11" t="s">
        <v>95</v>
      </c>
    </row>
    <row r="81" spans="1:23" x14ac:dyDescent="0.2">
      <c r="A81" s="22" t="s">
        <v>25</v>
      </c>
      <c r="B81" s="90"/>
      <c r="C81" s="224"/>
      <c r="D81" s="224"/>
      <c r="E81" s="224"/>
      <c r="F81" s="224"/>
      <c r="G81" s="224"/>
      <c r="H81" s="224"/>
      <c r="I81" s="91"/>
      <c r="J81" s="22">
        <f t="shared" ref="J81:P81" si="11">SUM(J72:J80)</f>
        <v>30</v>
      </c>
      <c r="K81" s="22">
        <f t="shared" si="11"/>
        <v>8</v>
      </c>
      <c r="L81" s="22">
        <f t="shared" si="11"/>
        <v>1</v>
      </c>
      <c r="M81" s="22">
        <f t="shared" si="11"/>
        <v>11</v>
      </c>
      <c r="N81" s="22">
        <f t="shared" si="11"/>
        <v>20</v>
      </c>
      <c r="O81" s="22">
        <f t="shared" si="11"/>
        <v>31</v>
      </c>
      <c r="P81" s="22">
        <f t="shared" si="11"/>
        <v>51</v>
      </c>
      <c r="Q81" s="22">
        <f>COUNTIF(Q72:Q80,"E")</f>
        <v>5</v>
      </c>
      <c r="R81" s="22">
        <f>COUNTIF(R72:R80,"C")</f>
        <v>1</v>
      </c>
      <c r="S81" s="22">
        <f>COUNTIF(S72:S80,"VP")</f>
        <v>3</v>
      </c>
      <c r="T81" s="55">
        <f>COUNTA(T72:T80)</f>
        <v>9</v>
      </c>
      <c r="U81" s="73" t="str">
        <f>IF(Q81&gt;=SUM(R81:S81),"Corect","E trebuie să fie cel puțin egal cu C+VP")</f>
        <v>Corect</v>
      </c>
      <c r="V81" s="74"/>
      <c r="W81" s="74"/>
    </row>
    <row r="82" spans="1:23" s="58" customFormat="1" hidden="1" x14ac:dyDescent="0.2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1"/>
      <c r="U82" s="62"/>
    </row>
    <row r="83" spans="1:23" ht="21.75" hidden="1" customHeight="1" x14ac:dyDescent="0.2"/>
    <row r="84" spans="1:23" ht="18.75" customHeight="1" x14ac:dyDescent="0.2">
      <c r="A84" s="146" t="s">
        <v>45</v>
      </c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</row>
    <row r="85" spans="1:23" ht="24.75" customHeight="1" x14ac:dyDescent="0.2">
      <c r="A85" s="220" t="s">
        <v>27</v>
      </c>
      <c r="B85" s="170" t="s">
        <v>26</v>
      </c>
      <c r="C85" s="171"/>
      <c r="D85" s="171"/>
      <c r="E85" s="171"/>
      <c r="F85" s="171"/>
      <c r="G85" s="171"/>
      <c r="H85" s="171"/>
      <c r="I85" s="172"/>
      <c r="J85" s="147" t="s">
        <v>40</v>
      </c>
      <c r="K85" s="188" t="s">
        <v>24</v>
      </c>
      <c r="L85" s="189"/>
      <c r="M85" s="190"/>
      <c r="N85" s="188" t="s">
        <v>41</v>
      </c>
      <c r="O85" s="208"/>
      <c r="P85" s="209"/>
      <c r="Q85" s="188" t="s">
        <v>23</v>
      </c>
      <c r="R85" s="189"/>
      <c r="S85" s="190"/>
      <c r="T85" s="144" t="s">
        <v>22</v>
      </c>
    </row>
    <row r="86" spans="1:23" x14ac:dyDescent="0.2">
      <c r="A86" s="221"/>
      <c r="B86" s="173"/>
      <c r="C86" s="174"/>
      <c r="D86" s="174"/>
      <c r="E86" s="174"/>
      <c r="F86" s="174"/>
      <c r="G86" s="174"/>
      <c r="H86" s="174"/>
      <c r="I86" s="175"/>
      <c r="J86" s="145"/>
      <c r="K86" s="5" t="s">
        <v>28</v>
      </c>
      <c r="L86" s="5" t="s">
        <v>29</v>
      </c>
      <c r="M86" s="5" t="s">
        <v>30</v>
      </c>
      <c r="N86" s="5" t="s">
        <v>34</v>
      </c>
      <c r="O86" s="5" t="s">
        <v>7</v>
      </c>
      <c r="P86" s="5" t="s">
        <v>31</v>
      </c>
      <c r="Q86" s="5" t="s">
        <v>32</v>
      </c>
      <c r="R86" s="5" t="s">
        <v>28</v>
      </c>
      <c r="S86" s="5" t="s">
        <v>33</v>
      </c>
      <c r="T86" s="145"/>
    </row>
    <row r="87" spans="1:23" x14ac:dyDescent="0.2">
      <c r="A87" s="51" t="s">
        <v>142</v>
      </c>
      <c r="B87" s="192" t="s">
        <v>151</v>
      </c>
      <c r="C87" s="193"/>
      <c r="D87" s="193"/>
      <c r="E87" s="193"/>
      <c r="F87" s="193"/>
      <c r="G87" s="193"/>
      <c r="H87" s="193"/>
      <c r="I87" s="194"/>
      <c r="J87" s="11">
        <v>3</v>
      </c>
      <c r="K87" s="11">
        <v>1</v>
      </c>
      <c r="L87" s="11">
        <v>0</v>
      </c>
      <c r="M87" s="11">
        <v>1</v>
      </c>
      <c r="N87" s="19">
        <f t="shared" ref="N87:N95" si="12">K87+L87+M87</f>
        <v>2</v>
      </c>
      <c r="O87" s="20">
        <f t="shared" ref="O87:O95" si="13">P87-N87</f>
        <v>3</v>
      </c>
      <c r="P87" s="20">
        <f t="shared" ref="P87:P95" si="14">ROUND(PRODUCT(J87,25)/14,0)</f>
        <v>5</v>
      </c>
      <c r="Q87" s="24"/>
      <c r="R87" s="11"/>
      <c r="S87" s="25" t="s">
        <v>33</v>
      </c>
      <c r="T87" s="11" t="s">
        <v>95</v>
      </c>
    </row>
    <row r="88" spans="1:23" x14ac:dyDescent="0.2">
      <c r="A88" s="31" t="s">
        <v>143</v>
      </c>
      <c r="B88" s="192" t="s">
        <v>152</v>
      </c>
      <c r="C88" s="193"/>
      <c r="D88" s="193"/>
      <c r="E88" s="193"/>
      <c r="F88" s="193"/>
      <c r="G88" s="193"/>
      <c r="H88" s="193"/>
      <c r="I88" s="194"/>
      <c r="J88" s="11">
        <v>3</v>
      </c>
      <c r="K88" s="11">
        <v>1</v>
      </c>
      <c r="L88" s="11">
        <v>0</v>
      </c>
      <c r="M88" s="11">
        <v>1</v>
      </c>
      <c r="N88" s="19">
        <f t="shared" si="12"/>
        <v>2</v>
      </c>
      <c r="O88" s="20">
        <f t="shared" si="13"/>
        <v>3</v>
      </c>
      <c r="P88" s="20">
        <f t="shared" si="14"/>
        <v>5</v>
      </c>
      <c r="Q88" s="24" t="s">
        <v>32</v>
      </c>
      <c r="R88" s="11"/>
      <c r="S88" s="25"/>
      <c r="T88" s="11" t="s">
        <v>95</v>
      </c>
    </row>
    <row r="89" spans="1:23" ht="40.5" customHeight="1" x14ac:dyDescent="0.2">
      <c r="A89" s="31" t="s">
        <v>144</v>
      </c>
      <c r="B89" s="225" t="s">
        <v>170</v>
      </c>
      <c r="C89" s="226"/>
      <c r="D89" s="226"/>
      <c r="E89" s="226"/>
      <c r="F89" s="226"/>
      <c r="G89" s="226"/>
      <c r="H89" s="226"/>
      <c r="I89" s="227"/>
      <c r="J89" s="11">
        <v>4</v>
      </c>
      <c r="K89" s="11">
        <v>1</v>
      </c>
      <c r="L89" s="11">
        <v>0</v>
      </c>
      <c r="M89" s="11">
        <v>1</v>
      </c>
      <c r="N89" s="19">
        <f t="shared" si="12"/>
        <v>2</v>
      </c>
      <c r="O89" s="20">
        <f t="shared" si="13"/>
        <v>5</v>
      </c>
      <c r="P89" s="20">
        <f t="shared" si="14"/>
        <v>7</v>
      </c>
      <c r="Q89" s="24" t="s">
        <v>32</v>
      </c>
      <c r="R89" s="11"/>
      <c r="S89" s="25"/>
      <c r="T89" s="11" t="s">
        <v>95</v>
      </c>
      <c r="U89" s="1">
        <f>208*14</f>
        <v>2912</v>
      </c>
    </row>
    <row r="90" spans="1:23" ht="37.5" customHeight="1" x14ac:dyDescent="0.2">
      <c r="A90" s="31" t="s">
        <v>145</v>
      </c>
      <c r="B90" s="225" t="s">
        <v>171</v>
      </c>
      <c r="C90" s="226"/>
      <c r="D90" s="226"/>
      <c r="E90" s="226"/>
      <c r="F90" s="226"/>
      <c r="G90" s="226"/>
      <c r="H90" s="226"/>
      <c r="I90" s="227"/>
      <c r="J90" s="11">
        <v>4</v>
      </c>
      <c r="K90" s="11">
        <v>1</v>
      </c>
      <c r="L90" s="11">
        <v>0</v>
      </c>
      <c r="M90" s="11">
        <v>1</v>
      </c>
      <c r="N90" s="19">
        <f t="shared" si="12"/>
        <v>2</v>
      </c>
      <c r="O90" s="20">
        <f t="shared" si="13"/>
        <v>5</v>
      </c>
      <c r="P90" s="20">
        <f t="shared" si="14"/>
        <v>7</v>
      </c>
      <c r="Q90" s="24" t="s">
        <v>32</v>
      </c>
      <c r="R90" s="11"/>
      <c r="S90" s="25"/>
      <c r="T90" s="11" t="s">
        <v>95</v>
      </c>
    </row>
    <row r="91" spans="1:23" x14ac:dyDescent="0.2">
      <c r="A91" s="31" t="s">
        <v>146</v>
      </c>
      <c r="B91" s="192" t="s">
        <v>153</v>
      </c>
      <c r="C91" s="193"/>
      <c r="D91" s="193"/>
      <c r="E91" s="193"/>
      <c r="F91" s="193"/>
      <c r="G91" s="193"/>
      <c r="H91" s="193"/>
      <c r="I91" s="194"/>
      <c r="J91" s="11">
        <v>3</v>
      </c>
      <c r="K91" s="11">
        <v>1</v>
      </c>
      <c r="L91" s="11">
        <v>0</v>
      </c>
      <c r="M91" s="11">
        <v>1</v>
      </c>
      <c r="N91" s="19">
        <f t="shared" si="12"/>
        <v>2</v>
      </c>
      <c r="O91" s="20">
        <f t="shared" si="13"/>
        <v>3</v>
      </c>
      <c r="P91" s="20">
        <f t="shared" si="14"/>
        <v>5</v>
      </c>
      <c r="Q91" s="24" t="s">
        <v>32</v>
      </c>
      <c r="R91" s="11"/>
      <c r="S91" s="25"/>
      <c r="T91" s="11" t="s">
        <v>96</v>
      </c>
    </row>
    <row r="92" spans="1:23" x14ac:dyDescent="0.2">
      <c r="A92" s="31" t="s">
        <v>147</v>
      </c>
      <c r="B92" s="192" t="s">
        <v>154</v>
      </c>
      <c r="C92" s="193"/>
      <c r="D92" s="193"/>
      <c r="E92" s="193"/>
      <c r="F92" s="193"/>
      <c r="G92" s="193"/>
      <c r="H92" s="193"/>
      <c r="I92" s="194"/>
      <c r="J92" s="11">
        <v>3</v>
      </c>
      <c r="K92" s="11">
        <v>0</v>
      </c>
      <c r="L92" s="11">
        <v>0</v>
      </c>
      <c r="M92" s="11">
        <v>2</v>
      </c>
      <c r="N92" s="19">
        <f t="shared" si="12"/>
        <v>2</v>
      </c>
      <c r="O92" s="20">
        <f t="shared" si="13"/>
        <v>3</v>
      </c>
      <c r="P92" s="20">
        <f t="shared" si="14"/>
        <v>5</v>
      </c>
      <c r="Q92" s="24"/>
      <c r="R92" s="11"/>
      <c r="S92" s="25" t="s">
        <v>33</v>
      </c>
      <c r="T92" s="11" t="s">
        <v>96</v>
      </c>
    </row>
    <row r="93" spans="1:23" x14ac:dyDescent="0.2">
      <c r="A93" s="31" t="s">
        <v>148</v>
      </c>
      <c r="B93" s="192" t="s">
        <v>168</v>
      </c>
      <c r="C93" s="193"/>
      <c r="D93" s="193"/>
      <c r="E93" s="193"/>
      <c r="F93" s="193"/>
      <c r="G93" s="193"/>
      <c r="H93" s="193"/>
      <c r="I93" s="194"/>
      <c r="J93" s="11">
        <v>4</v>
      </c>
      <c r="K93" s="11">
        <v>1</v>
      </c>
      <c r="L93" s="11">
        <v>0</v>
      </c>
      <c r="M93" s="11">
        <v>1</v>
      </c>
      <c r="N93" s="19">
        <f t="shared" si="12"/>
        <v>2</v>
      </c>
      <c r="O93" s="20">
        <f t="shared" si="13"/>
        <v>5</v>
      </c>
      <c r="P93" s="20">
        <f t="shared" si="14"/>
        <v>7</v>
      </c>
      <c r="Q93" s="24" t="s">
        <v>32</v>
      </c>
      <c r="R93" s="11"/>
      <c r="S93" s="25"/>
      <c r="T93" s="11" t="s">
        <v>95</v>
      </c>
    </row>
    <row r="94" spans="1:23" x14ac:dyDescent="0.2">
      <c r="A94" s="31" t="s">
        <v>149</v>
      </c>
      <c r="B94" s="192" t="s">
        <v>155</v>
      </c>
      <c r="C94" s="193"/>
      <c r="D94" s="193"/>
      <c r="E94" s="193"/>
      <c r="F94" s="193"/>
      <c r="G94" s="193"/>
      <c r="H94" s="193"/>
      <c r="I94" s="194"/>
      <c r="J94" s="11">
        <v>3</v>
      </c>
      <c r="K94" s="11">
        <v>1</v>
      </c>
      <c r="L94" s="11">
        <v>1</v>
      </c>
      <c r="M94" s="11">
        <v>0</v>
      </c>
      <c r="N94" s="19">
        <f t="shared" si="12"/>
        <v>2</v>
      </c>
      <c r="O94" s="20">
        <f t="shared" si="13"/>
        <v>3</v>
      </c>
      <c r="P94" s="20">
        <f t="shared" si="14"/>
        <v>5</v>
      </c>
      <c r="Q94" s="24"/>
      <c r="R94" s="11" t="s">
        <v>28</v>
      </c>
      <c r="S94" s="25"/>
      <c r="T94" s="11" t="s">
        <v>95</v>
      </c>
    </row>
    <row r="95" spans="1:23" x14ac:dyDescent="0.2">
      <c r="A95" s="31" t="s">
        <v>150</v>
      </c>
      <c r="B95" s="192" t="s">
        <v>160</v>
      </c>
      <c r="C95" s="193"/>
      <c r="D95" s="193"/>
      <c r="E95" s="193"/>
      <c r="F95" s="193"/>
      <c r="G95" s="193"/>
      <c r="H95" s="193"/>
      <c r="I95" s="194"/>
      <c r="J95" s="11">
        <v>3</v>
      </c>
      <c r="K95" s="11">
        <v>1</v>
      </c>
      <c r="L95" s="11">
        <v>0</v>
      </c>
      <c r="M95" s="11">
        <v>1</v>
      </c>
      <c r="N95" s="19">
        <f t="shared" si="12"/>
        <v>2</v>
      </c>
      <c r="O95" s="20">
        <f t="shared" si="13"/>
        <v>3</v>
      </c>
      <c r="P95" s="20">
        <f t="shared" si="14"/>
        <v>5</v>
      </c>
      <c r="Q95" s="24"/>
      <c r="R95" s="11"/>
      <c r="S95" s="25" t="s">
        <v>33</v>
      </c>
      <c r="T95" s="11" t="s">
        <v>95</v>
      </c>
    </row>
    <row r="96" spans="1:23" x14ac:dyDescent="0.2">
      <c r="A96" s="22" t="s">
        <v>25</v>
      </c>
      <c r="B96" s="90"/>
      <c r="C96" s="224"/>
      <c r="D96" s="224"/>
      <c r="E96" s="224"/>
      <c r="F96" s="224"/>
      <c r="G96" s="224"/>
      <c r="H96" s="224"/>
      <c r="I96" s="91"/>
      <c r="J96" s="22">
        <f t="shared" ref="J96:P96" si="15">SUM(J87:J95)</f>
        <v>30</v>
      </c>
      <c r="K96" s="22">
        <f t="shared" si="15"/>
        <v>8</v>
      </c>
      <c r="L96" s="22">
        <f t="shared" si="15"/>
        <v>1</v>
      </c>
      <c r="M96" s="22">
        <f t="shared" si="15"/>
        <v>9</v>
      </c>
      <c r="N96" s="22">
        <f t="shared" si="15"/>
        <v>18</v>
      </c>
      <c r="O96" s="22">
        <f t="shared" si="15"/>
        <v>33</v>
      </c>
      <c r="P96" s="22">
        <f t="shared" si="15"/>
        <v>51</v>
      </c>
      <c r="Q96" s="22">
        <f>COUNTIF(Q87:Q95,"E")</f>
        <v>5</v>
      </c>
      <c r="R96" s="22">
        <f>COUNTIF(R87:R95,"C")</f>
        <v>1</v>
      </c>
      <c r="S96" s="22">
        <f>COUNTIF(S87:S95,"VP")</f>
        <v>3</v>
      </c>
      <c r="T96" s="55">
        <f>COUNTA(T87:T95)</f>
        <v>9</v>
      </c>
      <c r="U96" s="73" t="str">
        <f>IF(Q96&gt;=SUM(R96:S96),"Corect","E trebuie să fie cel puțin egal cu C+VP")</f>
        <v>Corect</v>
      </c>
      <c r="V96" s="74"/>
      <c r="W96" s="74"/>
    </row>
    <row r="97" spans="1:25" ht="9" hidden="1" customHeight="1" x14ac:dyDescent="0.2"/>
    <row r="98" spans="1:25" hidden="1" x14ac:dyDescent="0.2"/>
    <row r="99" spans="1:25" ht="19.5" customHeight="1" x14ac:dyDescent="0.2">
      <c r="A99" s="198" t="s">
        <v>46</v>
      </c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</row>
    <row r="100" spans="1:25" ht="27.75" customHeight="1" x14ac:dyDescent="0.2">
      <c r="A100" s="220" t="s">
        <v>27</v>
      </c>
      <c r="B100" s="170" t="s">
        <v>26</v>
      </c>
      <c r="C100" s="171"/>
      <c r="D100" s="171"/>
      <c r="E100" s="171"/>
      <c r="F100" s="171"/>
      <c r="G100" s="171"/>
      <c r="H100" s="171"/>
      <c r="I100" s="172"/>
      <c r="J100" s="147" t="s">
        <v>40</v>
      </c>
      <c r="K100" s="148" t="s">
        <v>24</v>
      </c>
      <c r="L100" s="148"/>
      <c r="M100" s="148"/>
      <c r="N100" s="148" t="s">
        <v>41</v>
      </c>
      <c r="O100" s="228"/>
      <c r="P100" s="228"/>
      <c r="Q100" s="148" t="s">
        <v>23</v>
      </c>
      <c r="R100" s="148"/>
      <c r="S100" s="148"/>
      <c r="T100" s="148" t="s">
        <v>22</v>
      </c>
    </row>
    <row r="101" spans="1:25" ht="12.75" customHeight="1" x14ac:dyDescent="0.2">
      <c r="A101" s="221"/>
      <c r="B101" s="173"/>
      <c r="C101" s="174"/>
      <c r="D101" s="174"/>
      <c r="E101" s="174"/>
      <c r="F101" s="174"/>
      <c r="G101" s="174"/>
      <c r="H101" s="174"/>
      <c r="I101" s="175"/>
      <c r="J101" s="145"/>
      <c r="K101" s="5" t="s">
        <v>28</v>
      </c>
      <c r="L101" s="5" t="s">
        <v>29</v>
      </c>
      <c r="M101" s="5" t="s">
        <v>30</v>
      </c>
      <c r="N101" s="5" t="s">
        <v>34</v>
      </c>
      <c r="O101" s="5" t="s">
        <v>7</v>
      </c>
      <c r="P101" s="5" t="s">
        <v>31</v>
      </c>
      <c r="Q101" s="5" t="s">
        <v>32</v>
      </c>
      <c r="R101" s="5" t="s">
        <v>28</v>
      </c>
      <c r="S101" s="5" t="s">
        <v>33</v>
      </c>
      <c r="T101" s="148"/>
    </row>
    <row r="102" spans="1:25" x14ac:dyDescent="0.2">
      <c r="A102" s="176" t="s">
        <v>156</v>
      </c>
      <c r="B102" s="177"/>
      <c r="C102" s="177"/>
      <c r="D102" s="177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8"/>
    </row>
    <row r="103" spans="1:25" x14ac:dyDescent="0.2">
      <c r="A103" s="32" t="s">
        <v>135</v>
      </c>
      <c r="B103" s="182" t="s">
        <v>162</v>
      </c>
      <c r="C103" s="183"/>
      <c r="D103" s="183"/>
      <c r="E103" s="183"/>
      <c r="F103" s="183"/>
      <c r="G103" s="183"/>
      <c r="H103" s="183"/>
      <c r="I103" s="184"/>
      <c r="J103" s="26">
        <v>3</v>
      </c>
      <c r="K103" s="26">
        <v>1</v>
      </c>
      <c r="L103" s="26">
        <v>1</v>
      </c>
      <c r="M103" s="26">
        <v>0</v>
      </c>
      <c r="N103" s="20">
        <f>K103+L103+M103</f>
        <v>2</v>
      </c>
      <c r="O103" s="20">
        <f>P103-N103</f>
        <v>3</v>
      </c>
      <c r="P103" s="20">
        <f>ROUND(PRODUCT(J103,25)/14,0)</f>
        <v>5</v>
      </c>
      <c r="Q103" s="26"/>
      <c r="R103" s="26" t="s">
        <v>28</v>
      </c>
      <c r="S103" s="27"/>
      <c r="T103" s="11" t="s">
        <v>95</v>
      </c>
      <c r="U103" s="81"/>
      <c r="V103" s="82"/>
      <c r="W103" s="82"/>
      <c r="X103" s="82"/>
      <c r="Y103" s="82"/>
    </row>
    <row r="104" spans="1:25" x14ac:dyDescent="0.2">
      <c r="A104" s="179" t="s">
        <v>157</v>
      </c>
      <c r="B104" s="180"/>
      <c r="C104" s="180"/>
      <c r="D104" s="180"/>
      <c r="E104" s="180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  <c r="R104" s="180"/>
      <c r="S104" s="180"/>
      <c r="T104" s="181"/>
      <c r="U104" s="83"/>
      <c r="V104" s="84"/>
      <c r="W104" s="84"/>
      <c r="X104" s="84"/>
      <c r="Y104" s="85"/>
    </row>
    <row r="105" spans="1:25" x14ac:dyDescent="0.2">
      <c r="A105" s="32" t="s">
        <v>149</v>
      </c>
      <c r="B105" s="182" t="s">
        <v>162</v>
      </c>
      <c r="C105" s="183"/>
      <c r="D105" s="183"/>
      <c r="E105" s="183"/>
      <c r="F105" s="183"/>
      <c r="G105" s="183"/>
      <c r="H105" s="183"/>
      <c r="I105" s="184"/>
      <c r="J105" s="26">
        <v>3</v>
      </c>
      <c r="K105" s="26">
        <v>1</v>
      </c>
      <c r="L105" s="26">
        <v>1</v>
      </c>
      <c r="M105" s="26">
        <v>0</v>
      </c>
      <c r="N105" s="20">
        <f>K105+L105+M105</f>
        <v>2</v>
      </c>
      <c r="O105" s="20">
        <f>P105-N105</f>
        <v>3</v>
      </c>
      <c r="P105" s="20">
        <f>ROUND(PRODUCT(J105,25)/14,0)</f>
        <v>5</v>
      </c>
      <c r="Q105" s="26"/>
      <c r="R105" s="26" t="s">
        <v>28</v>
      </c>
      <c r="S105" s="27"/>
      <c r="T105" s="11" t="s">
        <v>95</v>
      </c>
      <c r="U105" s="83"/>
      <c r="V105" s="84"/>
      <c r="W105" s="84"/>
      <c r="X105" s="84"/>
      <c r="Y105" s="85"/>
    </row>
    <row r="106" spans="1:25" ht="24.75" customHeight="1" x14ac:dyDescent="0.2">
      <c r="A106" s="161" t="s">
        <v>83</v>
      </c>
      <c r="B106" s="162"/>
      <c r="C106" s="162"/>
      <c r="D106" s="162"/>
      <c r="E106" s="162"/>
      <c r="F106" s="162"/>
      <c r="G106" s="162"/>
      <c r="H106" s="162"/>
      <c r="I106" s="163"/>
      <c r="J106" s="23">
        <f t="shared" ref="J106:P106" si="16">SUM(J103,J105)</f>
        <v>6</v>
      </c>
      <c r="K106" s="23">
        <f t="shared" si="16"/>
        <v>2</v>
      </c>
      <c r="L106" s="23">
        <f t="shared" si="16"/>
        <v>2</v>
      </c>
      <c r="M106" s="23">
        <f t="shared" si="16"/>
        <v>0</v>
      </c>
      <c r="N106" s="23">
        <f t="shared" si="16"/>
        <v>4</v>
      </c>
      <c r="O106" s="23">
        <f t="shared" si="16"/>
        <v>6</v>
      </c>
      <c r="P106" s="23">
        <f t="shared" si="16"/>
        <v>10</v>
      </c>
      <c r="Q106" s="23">
        <f>COUNTIF(Q103,"E")+COUNTIF(Q105,"E")</f>
        <v>0</v>
      </c>
      <c r="R106" s="23">
        <f>COUNTIF(R103,"C")+COUNTIF(R105,"C")</f>
        <v>2</v>
      </c>
      <c r="S106" s="23">
        <f>COUNTIF(S103,"VP")+COUNTIF(S105,"VP")</f>
        <v>0</v>
      </c>
      <c r="T106" s="28"/>
    </row>
    <row r="107" spans="1:25" ht="13.5" customHeight="1" x14ac:dyDescent="0.2">
      <c r="A107" s="164" t="s">
        <v>48</v>
      </c>
      <c r="B107" s="165"/>
      <c r="C107" s="165"/>
      <c r="D107" s="165"/>
      <c r="E107" s="165"/>
      <c r="F107" s="165"/>
      <c r="G107" s="165"/>
      <c r="H107" s="165"/>
      <c r="I107" s="165"/>
      <c r="J107" s="166"/>
      <c r="K107" s="23">
        <f t="shared" ref="K107:P107" si="17">SUM(K103,K105)*14</f>
        <v>28</v>
      </c>
      <c r="L107" s="23">
        <f t="shared" si="17"/>
        <v>28</v>
      </c>
      <c r="M107" s="23">
        <f t="shared" si="17"/>
        <v>0</v>
      </c>
      <c r="N107" s="23">
        <f t="shared" si="17"/>
        <v>56</v>
      </c>
      <c r="O107" s="23">
        <f t="shared" si="17"/>
        <v>84</v>
      </c>
      <c r="P107" s="23">
        <f t="shared" si="17"/>
        <v>140</v>
      </c>
      <c r="Q107" s="155"/>
      <c r="R107" s="156"/>
      <c r="S107" s="156"/>
      <c r="T107" s="157"/>
    </row>
    <row r="108" spans="1:25" x14ac:dyDescent="0.2">
      <c r="A108" s="167"/>
      <c r="B108" s="168"/>
      <c r="C108" s="168"/>
      <c r="D108" s="168"/>
      <c r="E108" s="168"/>
      <c r="F108" s="168"/>
      <c r="G108" s="168"/>
      <c r="H108" s="168"/>
      <c r="I108" s="168"/>
      <c r="J108" s="169"/>
      <c r="K108" s="149">
        <f>SUM(K107:M107)</f>
        <v>56</v>
      </c>
      <c r="L108" s="150"/>
      <c r="M108" s="151"/>
      <c r="N108" s="152">
        <f>SUM(N107:O107)</f>
        <v>140</v>
      </c>
      <c r="O108" s="153"/>
      <c r="P108" s="154"/>
      <c r="Q108" s="158"/>
      <c r="R108" s="159"/>
      <c r="S108" s="159"/>
      <c r="T108" s="160"/>
    </row>
    <row r="109" spans="1:25" hidden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3"/>
      <c r="L109" s="13"/>
      <c r="M109" s="13"/>
      <c r="N109" s="14"/>
      <c r="O109" s="14"/>
      <c r="P109" s="14"/>
      <c r="Q109" s="15"/>
      <c r="R109" s="15"/>
      <c r="S109" s="15"/>
      <c r="T109" s="15"/>
    </row>
    <row r="110" spans="1:25" hidden="1" x14ac:dyDescent="0.2">
      <c r="B110" s="2"/>
      <c r="C110" s="2"/>
      <c r="D110" s="2"/>
      <c r="E110" s="2"/>
      <c r="F110" s="2"/>
      <c r="G110" s="2"/>
      <c r="M110" s="8"/>
      <c r="N110" s="8"/>
      <c r="O110" s="8"/>
      <c r="P110" s="8"/>
      <c r="Q110" s="8"/>
      <c r="R110" s="8"/>
      <c r="S110" s="8"/>
    </row>
    <row r="111" spans="1:25" ht="15" hidden="1" customHeigh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3"/>
      <c r="L111" s="13"/>
      <c r="M111" s="13"/>
      <c r="N111" s="16"/>
      <c r="O111" s="16"/>
      <c r="P111" s="16"/>
      <c r="Q111" s="16"/>
      <c r="R111" s="16"/>
      <c r="S111" s="16"/>
      <c r="T111" s="16"/>
    </row>
    <row r="112" spans="1:25" ht="24" customHeight="1" x14ac:dyDescent="0.2">
      <c r="A112" s="174" t="s">
        <v>49</v>
      </c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  <c r="Q112" s="174"/>
      <c r="R112" s="174"/>
      <c r="S112" s="174"/>
      <c r="T112" s="174"/>
    </row>
    <row r="113" spans="1:20" ht="16.5" customHeight="1" x14ac:dyDescent="0.2">
      <c r="A113" s="90" t="s">
        <v>158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91"/>
    </row>
    <row r="114" spans="1:20" ht="34.5" customHeight="1" x14ac:dyDescent="0.2">
      <c r="A114" s="143" t="s">
        <v>27</v>
      </c>
      <c r="B114" s="143" t="s">
        <v>26</v>
      </c>
      <c r="C114" s="143"/>
      <c r="D114" s="143"/>
      <c r="E114" s="143"/>
      <c r="F114" s="143"/>
      <c r="G114" s="143"/>
      <c r="H114" s="143"/>
      <c r="I114" s="143"/>
      <c r="J114" s="89" t="s">
        <v>40</v>
      </c>
      <c r="K114" s="89" t="s">
        <v>24</v>
      </c>
      <c r="L114" s="89"/>
      <c r="M114" s="89"/>
      <c r="N114" s="89" t="s">
        <v>41</v>
      </c>
      <c r="O114" s="89"/>
      <c r="P114" s="89"/>
      <c r="Q114" s="89" t="s">
        <v>23</v>
      </c>
      <c r="R114" s="89"/>
      <c r="S114" s="89"/>
      <c r="T114" s="89" t="s">
        <v>22</v>
      </c>
    </row>
    <row r="115" spans="1:20" x14ac:dyDescent="0.2">
      <c r="A115" s="143"/>
      <c r="B115" s="143"/>
      <c r="C115" s="143"/>
      <c r="D115" s="143"/>
      <c r="E115" s="143"/>
      <c r="F115" s="143"/>
      <c r="G115" s="143"/>
      <c r="H115" s="143"/>
      <c r="I115" s="143"/>
      <c r="J115" s="89"/>
      <c r="K115" s="30" t="s">
        <v>28</v>
      </c>
      <c r="L115" s="30" t="s">
        <v>29</v>
      </c>
      <c r="M115" s="30" t="s">
        <v>30</v>
      </c>
      <c r="N115" s="30" t="s">
        <v>34</v>
      </c>
      <c r="O115" s="30" t="s">
        <v>7</v>
      </c>
      <c r="P115" s="30" t="s">
        <v>31</v>
      </c>
      <c r="Q115" s="30" t="s">
        <v>32</v>
      </c>
      <c r="R115" s="30" t="s">
        <v>28</v>
      </c>
      <c r="S115" s="30" t="s">
        <v>33</v>
      </c>
      <c r="T115" s="89"/>
    </row>
    <row r="116" spans="1:20" x14ac:dyDescent="0.2">
      <c r="A116" s="33" t="s">
        <v>104</v>
      </c>
      <c r="B116" s="138" t="s">
        <v>111</v>
      </c>
      <c r="C116" s="138"/>
      <c r="D116" s="138"/>
      <c r="E116" s="138"/>
      <c r="F116" s="138"/>
      <c r="G116" s="138"/>
      <c r="H116" s="138"/>
      <c r="I116" s="138"/>
      <c r="J116" s="20">
        <f t="shared" ref="J116:J125" si="18">IF(ISNA(INDEX($A$36:$T$110,MATCH($B116,$B$36:$B$110,0),10)),"",INDEX($A$36:$T$110,MATCH($B116,$B$36:$B$110,0),10))</f>
        <v>4</v>
      </c>
      <c r="K116" s="20">
        <f t="shared" ref="K116:K125" si="19">IF(ISNA(INDEX($A$36:$T$110,MATCH($B116,$B$36:$B$110,0),11)),"",INDEX($A$36:$T$110,MATCH($B116,$B$36:$B$110,0),11))</f>
        <v>1</v>
      </c>
      <c r="L116" s="20">
        <f t="shared" ref="L116:L125" si="20">IF(ISNA(INDEX($A$36:$T$110,MATCH($B116,$B$36:$B$110,0),12)),"",INDEX($A$36:$T$110,MATCH($B116,$B$36:$B$110,0),12))</f>
        <v>1</v>
      </c>
      <c r="M116" s="20">
        <f t="shared" ref="M116:M125" si="21">IF(ISNA(INDEX($A$36:$T$110,MATCH($B116,$B$36:$B$110,0),13)),"",INDEX($A$36:$T$110,MATCH($B116,$B$36:$B$110,0),13))</f>
        <v>0</v>
      </c>
      <c r="N116" s="20">
        <f t="shared" ref="N116:N125" si="22">IF(ISNA(INDEX($A$36:$T$110,MATCH($B116,$B$36:$B$110,0),14)),"",INDEX($A$36:$T$110,MATCH($B116,$B$36:$B$110,0),14))</f>
        <v>2</v>
      </c>
      <c r="O116" s="20">
        <f t="shared" ref="O116:O125" si="23">IF(ISNA(INDEX($A$36:$T$110,MATCH($B116,$B$36:$B$110,0),15)),"",INDEX($A$36:$T$110,MATCH($B116,$B$36:$B$110,0),15))</f>
        <v>5</v>
      </c>
      <c r="P116" s="20">
        <f t="shared" ref="P116:P125" si="24">IF(ISNA(INDEX($A$36:$T$110,MATCH($B116,$B$36:$B$110,0),16)),"",INDEX($A$36:$T$110,MATCH($B116,$B$36:$B$110,0),16))</f>
        <v>7</v>
      </c>
      <c r="Q116" s="29" t="str">
        <f t="shared" ref="Q116:Q125" si="25">IF(ISNA(INDEX($A$36:$T$110,MATCH($B116,$B$36:$B$110,0),17)),"",INDEX($A$36:$T$110,MATCH($B116,$B$36:$B$110,0),17))</f>
        <v>E</v>
      </c>
      <c r="R116" s="29">
        <f t="shared" ref="R116:R125" si="26">IF(ISNA(INDEX($A$36:$T$110,MATCH($B116,$B$36:$B$110,0),18)),"",INDEX($A$36:$T$110,MATCH($B116,$B$36:$B$110,0),18))</f>
        <v>0</v>
      </c>
      <c r="S116" s="29">
        <f t="shared" ref="S116:S125" si="27">IF(ISNA(INDEX($A$36:$T$110,MATCH($B116,$B$36:$B$110,0),19)),"",INDEX($A$36:$T$110,MATCH($B116,$B$36:$B$110,0),19))</f>
        <v>0</v>
      </c>
      <c r="T116" s="21" t="s">
        <v>96</v>
      </c>
    </row>
    <row r="117" spans="1:20" x14ac:dyDescent="0.2">
      <c r="A117" s="33" t="s">
        <v>105</v>
      </c>
      <c r="B117" s="138" t="s">
        <v>112</v>
      </c>
      <c r="C117" s="138"/>
      <c r="D117" s="138"/>
      <c r="E117" s="138"/>
      <c r="F117" s="138"/>
      <c r="G117" s="138"/>
      <c r="H117" s="138"/>
      <c r="I117" s="138"/>
      <c r="J117" s="20">
        <f t="shared" si="18"/>
        <v>4</v>
      </c>
      <c r="K117" s="20">
        <f t="shared" si="19"/>
        <v>1</v>
      </c>
      <c r="L117" s="20">
        <f t="shared" si="20"/>
        <v>1</v>
      </c>
      <c r="M117" s="20">
        <f t="shared" si="21"/>
        <v>0</v>
      </c>
      <c r="N117" s="20">
        <f t="shared" si="22"/>
        <v>2</v>
      </c>
      <c r="O117" s="20">
        <f t="shared" si="23"/>
        <v>5</v>
      </c>
      <c r="P117" s="20">
        <f t="shared" si="24"/>
        <v>7</v>
      </c>
      <c r="Q117" s="29" t="str">
        <f t="shared" si="25"/>
        <v>E</v>
      </c>
      <c r="R117" s="29">
        <f t="shared" si="26"/>
        <v>0</v>
      </c>
      <c r="S117" s="29">
        <f t="shared" si="27"/>
        <v>0</v>
      </c>
      <c r="T117" s="21" t="s">
        <v>96</v>
      </c>
    </row>
    <row r="118" spans="1:20" x14ac:dyDescent="0.2">
      <c r="A118" s="33" t="s">
        <v>106</v>
      </c>
      <c r="B118" s="138" t="s">
        <v>113</v>
      </c>
      <c r="C118" s="138"/>
      <c r="D118" s="138"/>
      <c r="E118" s="138"/>
      <c r="F118" s="138"/>
      <c r="G118" s="138"/>
      <c r="H118" s="138"/>
      <c r="I118" s="138"/>
      <c r="J118" s="20">
        <f t="shared" si="18"/>
        <v>4</v>
      </c>
      <c r="K118" s="20">
        <f t="shared" si="19"/>
        <v>1</v>
      </c>
      <c r="L118" s="20">
        <f t="shared" si="20"/>
        <v>1</v>
      </c>
      <c r="M118" s="20">
        <f t="shared" si="21"/>
        <v>0</v>
      </c>
      <c r="N118" s="20">
        <f t="shared" si="22"/>
        <v>2</v>
      </c>
      <c r="O118" s="20">
        <f t="shared" si="23"/>
        <v>5</v>
      </c>
      <c r="P118" s="20">
        <f t="shared" si="24"/>
        <v>7</v>
      </c>
      <c r="Q118" s="29" t="str">
        <f t="shared" si="25"/>
        <v>E</v>
      </c>
      <c r="R118" s="29">
        <f t="shared" si="26"/>
        <v>0</v>
      </c>
      <c r="S118" s="29">
        <f t="shared" si="27"/>
        <v>0</v>
      </c>
      <c r="T118" s="21" t="s">
        <v>96</v>
      </c>
    </row>
    <row r="119" spans="1:20" x14ac:dyDescent="0.2">
      <c r="A119" s="33" t="s">
        <v>116</v>
      </c>
      <c r="B119" s="138" t="s">
        <v>123</v>
      </c>
      <c r="C119" s="138"/>
      <c r="D119" s="138"/>
      <c r="E119" s="138"/>
      <c r="F119" s="138"/>
      <c r="G119" s="138"/>
      <c r="H119" s="138"/>
      <c r="I119" s="138"/>
      <c r="J119" s="20">
        <f t="shared" si="18"/>
        <v>4</v>
      </c>
      <c r="K119" s="20">
        <f t="shared" si="19"/>
        <v>1</v>
      </c>
      <c r="L119" s="20">
        <f t="shared" si="20"/>
        <v>1</v>
      </c>
      <c r="M119" s="20">
        <f t="shared" si="21"/>
        <v>0</v>
      </c>
      <c r="N119" s="20">
        <f t="shared" si="22"/>
        <v>2</v>
      </c>
      <c r="O119" s="20">
        <f t="shared" si="23"/>
        <v>5</v>
      </c>
      <c r="P119" s="20">
        <f t="shared" si="24"/>
        <v>7</v>
      </c>
      <c r="Q119" s="29" t="str">
        <f t="shared" si="25"/>
        <v>E</v>
      </c>
      <c r="R119" s="29">
        <f t="shared" si="26"/>
        <v>0</v>
      </c>
      <c r="S119" s="29">
        <f t="shared" si="27"/>
        <v>0</v>
      </c>
      <c r="T119" s="21" t="s">
        <v>96</v>
      </c>
    </row>
    <row r="120" spans="1:20" x14ac:dyDescent="0.2">
      <c r="A120" s="33" t="s">
        <v>117</v>
      </c>
      <c r="B120" s="138" t="s">
        <v>124</v>
      </c>
      <c r="C120" s="138"/>
      <c r="D120" s="138"/>
      <c r="E120" s="138"/>
      <c r="F120" s="138"/>
      <c r="G120" s="138"/>
      <c r="H120" s="138"/>
      <c r="I120" s="138"/>
      <c r="J120" s="20">
        <f t="shared" si="18"/>
        <v>4</v>
      </c>
      <c r="K120" s="20">
        <f t="shared" si="19"/>
        <v>1</v>
      </c>
      <c r="L120" s="20">
        <f t="shared" si="20"/>
        <v>1</v>
      </c>
      <c r="M120" s="20">
        <f t="shared" si="21"/>
        <v>0</v>
      </c>
      <c r="N120" s="20">
        <f t="shared" si="22"/>
        <v>2</v>
      </c>
      <c r="O120" s="20">
        <f t="shared" si="23"/>
        <v>5</v>
      </c>
      <c r="P120" s="20">
        <f t="shared" si="24"/>
        <v>7</v>
      </c>
      <c r="Q120" s="29" t="str">
        <f t="shared" si="25"/>
        <v>E</v>
      </c>
      <c r="R120" s="29">
        <f t="shared" si="26"/>
        <v>0</v>
      </c>
      <c r="S120" s="29">
        <f t="shared" si="27"/>
        <v>0</v>
      </c>
      <c r="T120" s="21" t="s">
        <v>96</v>
      </c>
    </row>
    <row r="121" spans="1:20" s="57" customFormat="1" x14ac:dyDescent="0.2">
      <c r="A121" s="33" t="s">
        <v>118</v>
      </c>
      <c r="B121" s="138" t="s">
        <v>125</v>
      </c>
      <c r="C121" s="138"/>
      <c r="D121" s="138"/>
      <c r="E121" s="138"/>
      <c r="F121" s="138"/>
      <c r="G121" s="138"/>
      <c r="H121" s="138"/>
      <c r="I121" s="138"/>
      <c r="J121" s="20">
        <f t="shared" si="18"/>
        <v>4</v>
      </c>
      <c r="K121" s="20">
        <f t="shared" si="19"/>
        <v>1</v>
      </c>
      <c r="L121" s="20">
        <f t="shared" si="20"/>
        <v>1</v>
      </c>
      <c r="M121" s="20">
        <f t="shared" si="21"/>
        <v>0</v>
      </c>
      <c r="N121" s="20">
        <f t="shared" si="22"/>
        <v>2</v>
      </c>
      <c r="O121" s="20">
        <f t="shared" si="23"/>
        <v>5</v>
      </c>
      <c r="P121" s="20">
        <f t="shared" si="24"/>
        <v>7</v>
      </c>
      <c r="Q121" s="29" t="str">
        <f t="shared" si="25"/>
        <v>E</v>
      </c>
      <c r="R121" s="29">
        <f t="shared" si="26"/>
        <v>0</v>
      </c>
      <c r="S121" s="29">
        <f t="shared" si="27"/>
        <v>0</v>
      </c>
      <c r="T121" s="21" t="s">
        <v>96</v>
      </c>
    </row>
    <row r="122" spans="1:20" s="57" customFormat="1" x14ac:dyDescent="0.2">
      <c r="A122" s="33" t="s">
        <v>130</v>
      </c>
      <c r="B122" s="138" t="s">
        <v>139</v>
      </c>
      <c r="C122" s="138"/>
      <c r="D122" s="138"/>
      <c r="E122" s="138"/>
      <c r="F122" s="138"/>
      <c r="G122" s="138"/>
      <c r="H122" s="138"/>
      <c r="I122" s="138"/>
      <c r="J122" s="20">
        <f t="shared" si="18"/>
        <v>3</v>
      </c>
      <c r="K122" s="20">
        <f t="shared" si="19"/>
        <v>0</v>
      </c>
      <c r="L122" s="20">
        <f t="shared" si="20"/>
        <v>0</v>
      </c>
      <c r="M122" s="20">
        <f t="shared" si="21"/>
        <v>2</v>
      </c>
      <c r="N122" s="20">
        <f t="shared" si="22"/>
        <v>2</v>
      </c>
      <c r="O122" s="20">
        <f t="shared" si="23"/>
        <v>3</v>
      </c>
      <c r="P122" s="20">
        <f t="shared" si="24"/>
        <v>5</v>
      </c>
      <c r="Q122" s="29">
        <f t="shared" si="25"/>
        <v>0</v>
      </c>
      <c r="R122" s="29">
        <f t="shared" si="26"/>
        <v>0</v>
      </c>
      <c r="S122" s="29" t="str">
        <f t="shared" si="27"/>
        <v>VP</v>
      </c>
      <c r="T122" s="21" t="s">
        <v>96</v>
      </c>
    </row>
    <row r="123" spans="1:20" s="57" customFormat="1" x14ac:dyDescent="0.2">
      <c r="A123" s="33" t="s">
        <v>147</v>
      </c>
      <c r="B123" s="138" t="s">
        <v>140</v>
      </c>
      <c r="C123" s="138"/>
      <c r="D123" s="138"/>
      <c r="E123" s="138"/>
      <c r="F123" s="138"/>
      <c r="G123" s="138"/>
      <c r="H123" s="138"/>
      <c r="I123" s="138"/>
      <c r="J123" s="20">
        <f t="shared" si="18"/>
        <v>3</v>
      </c>
      <c r="K123" s="20">
        <f t="shared" si="19"/>
        <v>1</v>
      </c>
      <c r="L123" s="20">
        <f t="shared" si="20"/>
        <v>0</v>
      </c>
      <c r="M123" s="20">
        <f t="shared" si="21"/>
        <v>1</v>
      </c>
      <c r="N123" s="20">
        <f t="shared" si="22"/>
        <v>2</v>
      </c>
      <c r="O123" s="20">
        <f t="shared" si="23"/>
        <v>3</v>
      </c>
      <c r="P123" s="20">
        <f t="shared" si="24"/>
        <v>5</v>
      </c>
      <c r="Q123" s="29" t="str">
        <f t="shared" si="25"/>
        <v>E</v>
      </c>
      <c r="R123" s="29">
        <f t="shared" si="26"/>
        <v>0</v>
      </c>
      <c r="S123" s="29">
        <f t="shared" si="27"/>
        <v>0</v>
      </c>
      <c r="T123" s="21" t="s">
        <v>96</v>
      </c>
    </row>
    <row r="124" spans="1:20" s="57" customFormat="1" x14ac:dyDescent="0.2">
      <c r="A124" s="33" t="s">
        <v>121</v>
      </c>
      <c r="B124" s="138" t="s">
        <v>154</v>
      </c>
      <c r="C124" s="138"/>
      <c r="D124" s="138"/>
      <c r="E124" s="138"/>
      <c r="F124" s="138"/>
      <c r="G124" s="138"/>
      <c r="H124" s="138"/>
      <c r="I124" s="138"/>
      <c r="J124" s="20">
        <f t="shared" si="18"/>
        <v>3</v>
      </c>
      <c r="K124" s="20">
        <f t="shared" si="19"/>
        <v>0</v>
      </c>
      <c r="L124" s="20">
        <f t="shared" si="20"/>
        <v>0</v>
      </c>
      <c r="M124" s="20">
        <f t="shared" si="21"/>
        <v>2</v>
      </c>
      <c r="N124" s="20">
        <f t="shared" si="22"/>
        <v>2</v>
      </c>
      <c r="O124" s="20">
        <f t="shared" si="23"/>
        <v>3</v>
      </c>
      <c r="P124" s="20">
        <f t="shared" si="24"/>
        <v>5</v>
      </c>
      <c r="Q124" s="29">
        <f t="shared" si="25"/>
        <v>0</v>
      </c>
      <c r="R124" s="29">
        <f t="shared" si="26"/>
        <v>0</v>
      </c>
      <c r="S124" s="29" t="str">
        <f t="shared" si="27"/>
        <v>VP</v>
      </c>
      <c r="T124" s="21" t="s">
        <v>96</v>
      </c>
    </row>
    <row r="125" spans="1:20" x14ac:dyDescent="0.2">
      <c r="A125" s="33" t="s">
        <v>146</v>
      </c>
      <c r="B125" s="138" t="s">
        <v>153</v>
      </c>
      <c r="C125" s="138"/>
      <c r="D125" s="138"/>
      <c r="E125" s="138"/>
      <c r="F125" s="138"/>
      <c r="G125" s="138"/>
      <c r="H125" s="138"/>
      <c r="I125" s="138"/>
      <c r="J125" s="20">
        <f t="shared" si="18"/>
        <v>3</v>
      </c>
      <c r="K125" s="20">
        <f t="shared" si="19"/>
        <v>1</v>
      </c>
      <c r="L125" s="20">
        <f t="shared" si="20"/>
        <v>0</v>
      </c>
      <c r="M125" s="20">
        <f t="shared" si="21"/>
        <v>1</v>
      </c>
      <c r="N125" s="20">
        <f t="shared" si="22"/>
        <v>2</v>
      </c>
      <c r="O125" s="20">
        <f t="shared" si="23"/>
        <v>3</v>
      </c>
      <c r="P125" s="20">
        <f t="shared" si="24"/>
        <v>5</v>
      </c>
      <c r="Q125" s="29" t="str">
        <f t="shared" si="25"/>
        <v>E</v>
      </c>
      <c r="R125" s="29">
        <f t="shared" si="26"/>
        <v>0</v>
      </c>
      <c r="S125" s="29">
        <f t="shared" si="27"/>
        <v>0</v>
      </c>
      <c r="T125" s="21" t="s">
        <v>96</v>
      </c>
    </row>
    <row r="126" spans="1:20" ht="27" customHeight="1" x14ac:dyDescent="0.2">
      <c r="A126" s="139" t="s">
        <v>83</v>
      </c>
      <c r="B126" s="140"/>
      <c r="C126" s="140"/>
      <c r="D126" s="140"/>
      <c r="E126" s="140"/>
      <c r="F126" s="140"/>
      <c r="G126" s="140"/>
      <c r="H126" s="140"/>
      <c r="I126" s="141"/>
      <c r="J126" s="38">
        <f t="shared" ref="J126:P126" si="28">SUM(J116:J125)</f>
        <v>36</v>
      </c>
      <c r="K126" s="38">
        <f t="shared" si="28"/>
        <v>8</v>
      </c>
      <c r="L126" s="38">
        <f t="shared" si="28"/>
        <v>6</v>
      </c>
      <c r="M126" s="38">
        <f t="shared" si="28"/>
        <v>6</v>
      </c>
      <c r="N126" s="38">
        <f t="shared" si="28"/>
        <v>20</v>
      </c>
      <c r="O126" s="38">
        <f t="shared" si="28"/>
        <v>42</v>
      </c>
      <c r="P126" s="38">
        <f t="shared" si="28"/>
        <v>62</v>
      </c>
      <c r="Q126" s="39">
        <f>COUNTIF(Q116:Q125,"E")</f>
        <v>8</v>
      </c>
      <c r="R126" s="39">
        <f>COUNTIF(R116:R125,"C")</f>
        <v>0</v>
      </c>
      <c r="S126" s="39">
        <f>COUNTIF(S116:S125,"VP")</f>
        <v>2</v>
      </c>
      <c r="T126" s="40">
        <v>10</v>
      </c>
    </row>
    <row r="127" spans="1:20" ht="12.75" customHeight="1" x14ac:dyDescent="0.2">
      <c r="A127" s="111" t="s">
        <v>48</v>
      </c>
      <c r="B127" s="112"/>
      <c r="C127" s="112"/>
      <c r="D127" s="112"/>
      <c r="E127" s="112"/>
      <c r="F127" s="112"/>
      <c r="G127" s="112"/>
      <c r="H127" s="112"/>
      <c r="I127" s="112"/>
      <c r="J127" s="113"/>
      <c r="K127" s="38">
        <f t="shared" ref="K127:P127" si="29">K126*14</f>
        <v>112</v>
      </c>
      <c r="L127" s="38">
        <f t="shared" si="29"/>
        <v>84</v>
      </c>
      <c r="M127" s="38">
        <f t="shared" si="29"/>
        <v>84</v>
      </c>
      <c r="N127" s="38">
        <f t="shared" si="29"/>
        <v>280</v>
      </c>
      <c r="O127" s="38">
        <f t="shared" si="29"/>
        <v>588</v>
      </c>
      <c r="P127" s="38">
        <f t="shared" si="29"/>
        <v>868</v>
      </c>
      <c r="Q127" s="117"/>
      <c r="R127" s="118"/>
      <c r="S127" s="118"/>
      <c r="T127" s="119"/>
    </row>
    <row r="128" spans="1:20" x14ac:dyDescent="0.2">
      <c r="A128" s="114"/>
      <c r="B128" s="115"/>
      <c r="C128" s="115"/>
      <c r="D128" s="115"/>
      <c r="E128" s="115"/>
      <c r="F128" s="115"/>
      <c r="G128" s="115"/>
      <c r="H128" s="115"/>
      <c r="I128" s="115"/>
      <c r="J128" s="116"/>
      <c r="K128" s="123">
        <f>SUM(K127:M127)</f>
        <v>280</v>
      </c>
      <c r="L128" s="124"/>
      <c r="M128" s="125"/>
      <c r="N128" s="126">
        <f>SUM(N127:O127)</f>
        <v>868</v>
      </c>
      <c r="O128" s="127"/>
      <c r="P128" s="128"/>
      <c r="Q128" s="120"/>
      <c r="R128" s="121"/>
      <c r="S128" s="121"/>
      <c r="T128" s="122"/>
    </row>
    <row r="129" spans="1:20" hidden="1" x14ac:dyDescent="0.2"/>
    <row r="130" spans="1:20" hidden="1" x14ac:dyDescent="0.2">
      <c r="B130" s="2"/>
      <c r="C130" s="2"/>
      <c r="D130" s="2"/>
      <c r="E130" s="2"/>
      <c r="F130" s="2"/>
      <c r="G130" s="2"/>
      <c r="M130" s="8"/>
      <c r="N130" s="8"/>
      <c r="O130" s="8"/>
      <c r="P130" s="8"/>
      <c r="Q130" s="8"/>
      <c r="R130" s="8"/>
      <c r="S130" s="8"/>
    </row>
    <row r="131" spans="1:20" hidden="1" x14ac:dyDescent="0.2">
      <c r="B131" s="8"/>
      <c r="C131" s="8"/>
      <c r="D131" s="8"/>
      <c r="E131" s="8"/>
      <c r="F131" s="8"/>
      <c r="G131" s="8"/>
      <c r="H131" s="17"/>
      <c r="I131" s="17"/>
      <c r="J131" s="17"/>
      <c r="M131" s="8"/>
      <c r="N131" s="8"/>
      <c r="O131" s="8"/>
      <c r="P131" s="8"/>
      <c r="Q131" s="8"/>
      <c r="R131" s="8"/>
      <c r="S131" s="8"/>
    </row>
    <row r="132" spans="1:20" ht="27.75" customHeight="1" x14ac:dyDescent="0.2">
      <c r="A132" s="148" t="s">
        <v>159</v>
      </c>
      <c r="B132" s="235"/>
      <c r="C132" s="235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5"/>
      <c r="O132" s="235"/>
      <c r="P132" s="235"/>
      <c r="Q132" s="235"/>
      <c r="R132" s="235"/>
      <c r="S132" s="235"/>
      <c r="T132" s="235"/>
    </row>
    <row r="133" spans="1:20" ht="27.75" customHeight="1" x14ac:dyDescent="0.2">
      <c r="A133" s="143" t="s">
        <v>27</v>
      </c>
      <c r="B133" s="143" t="s">
        <v>26</v>
      </c>
      <c r="C133" s="143"/>
      <c r="D133" s="143"/>
      <c r="E133" s="143"/>
      <c r="F133" s="143"/>
      <c r="G133" s="143"/>
      <c r="H133" s="143"/>
      <c r="I133" s="143"/>
      <c r="J133" s="89" t="s">
        <v>40</v>
      </c>
      <c r="K133" s="89" t="s">
        <v>24</v>
      </c>
      <c r="L133" s="89"/>
      <c r="M133" s="89"/>
      <c r="N133" s="89" t="s">
        <v>41</v>
      </c>
      <c r="O133" s="89"/>
      <c r="P133" s="89"/>
      <c r="Q133" s="89" t="s">
        <v>23</v>
      </c>
      <c r="R133" s="89"/>
      <c r="S133" s="89"/>
      <c r="T133" s="89" t="s">
        <v>22</v>
      </c>
    </row>
    <row r="134" spans="1:20" ht="16.5" customHeight="1" x14ac:dyDescent="0.2">
      <c r="A134" s="143"/>
      <c r="B134" s="143"/>
      <c r="C134" s="143"/>
      <c r="D134" s="143"/>
      <c r="E134" s="143"/>
      <c r="F134" s="143"/>
      <c r="G134" s="143"/>
      <c r="H134" s="143"/>
      <c r="I134" s="143"/>
      <c r="J134" s="89"/>
      <c r="K134" s="30" t="s">
        <v>28</v>
      </c>
      <c r="L134" s="30" t="s">
        <v>29</v>
      </c>
      <c r="M134" s="30" t="s">
        <v>30</v>
      </c>
      <c r="N134" s="30" t="s">
        <v>34</v>
      </c>
      <c r="O134" s="30" t="s">
        <v>7</v>
      </c>
      <c r="P134" s="30" t="s">
        <v>31</v>
      </c>
      <c r="Q134" s="30" t="s">
        <v>32</v>
      </c>
      <c r="R134" s="30" t="s">
        <v>28</v>
      </c>
      <c r="S134" s="30" t="s">
        <v>33</v>
      </c>
      <c r="T134" s="89"/>
    </row>
    <row r="135" spans="1:20" x14ac:dyDescent="0.2">
      <c r="A135" s="67" t="s">
        <v>108</v>
      </c>
      <c r="B135" s="138" t="s">
        <v>166</v>
      </c>
      <c r="C135" s="138"/>
      <c r="D135" s="138"/>
      <c r="E135" s="138"/>
      <c r="F135" s="138"/>
      <c r="G135" s="138"/>
      <c r="H135" s="138"/>
      <c r="I135" s="138"/>
      <c r="J135" s="20">
        <f t="shared" ref="J135:J156" si="30">IF(ISNA(INDEX($A$36:$T$110,MATCH($B135,$B$36:$B$110,0),10)),"",INDEX($A$36:$T$110,MATCH($B135,$B$36:$B$110,0),10))</f>
        <v>5</v>
      </c>
      <c r="K135" s="20">
        <f t="shared" ref="K135:K156" si="31">IF(ISNA(INDEX($A$36:$T$110,MATCH($B135,$B$36:$B$110,0),11)),"",INDEX($A$36:$T$110,MATCH($B135,$B$36:$B$110,0),11))</f>
        <v>1</v>
      </c>
      <c r="L135" s="20">
        <f t="shared" ref="L135:L156" si="32">IF(ISNA(INDEX($A$36:$T$110,MATCH($B135,$B$36:$B$110,0),12)),"",INDEX($A$36:$T$110,MATCH($B135,$B$36:$B$110,0),12))</f>
        <v>1</v>
      </c>
      <c r="M135" s="20">
        <f t="shared" ref="M135:M156" si="33">IF(ISNA(INDEX($A$36:$T$110,MATCH($B135,$B$36:$B$110,0),13)),"",INDEX($A$36:$T$110,MATCH($B135,$B$36:$B$110,0),13))</f>
        <v>1</v>
      </c>
      <c r="N135" s="20">
        <f t="shared" ref="N135:N156" si="34">IF(ISNA(INDEX($A$36:$T$110,MATCH($B135,$B$36:$B$110,0),14)),"",INDEX($A$36:$T$110,MATCH($B135,$B$36:$B$110,0),14))</f>
        <v>3</v>
      </c>
      <c r="O135" s="20">
        <f t="shared" ref="O135:O156" si="35">IF(ISNA(INDEX($A$36:$T$110,MATCH($B135,$B$36:$B$110,0),15)),"",INDEX($A$36:$T$110,MATCH($B135,$B$36:$B$110,0),15))</f>
        <v>6</v>
      </c>
      <c r="P135" s="20">
        <f t="shared" ref="P135:P156" si="36">IF(ISNA(INDEX($A$36:$T$110,MATCH($B135,$B$36:$B$110,0),16)),"",INDEX($A$36:$T$110,MATCH($B135,$B$36:$B$110,0),16))</f>
        <v>9</v>
      </c>
      <c r="Q135" s="29" t="str">
        <f t="shared" ref="Q135:Q156" si="37">IF(ISNA(INDEX($A$36:$T$110,MATCH($B135,$B$36:$B$110,0),17)),"",INDEX($A$36:$T$110,MATCH($B135,$B$36:$B$110,0),17))</f>
        <v>E</v>
      </c>
      <c r="R135" s="29">
        <f t="shared" ref="R135:R151" si="38">IF(ISNA(INDEX($A$36:$T$110,MATCH($B135,$B$36:$B$110,0),18)),"",INDEX($A$36:$T$110,MATCH($B135,$B$36:$B$110,0),18))</f>
        <v>0</v>
      </c>
      <c r="S135" s="29">
        <f t="shared" ref="S135:S156" si="39">IF(ISNA(INDEX($A$36:$T$110,MATCH($B135,$B$36:$B$110,0),19)),"",INDEX($A$36:$T$110,MATCH($B135,$B$36:$B$110,0),19))</f>
        <v>0</v>
      </c>
      <c r="T135" s="21" t="s">
        <v>95</v>
      </c>
    </row>
    <row r="136" spans="1:20" x14ac:dyDescent="0.2">
      <c r="A136" s="33" t="s">
        <v>107</v>
      </c>
      <c r="B136" s="138" t="s">
        <v>114</v>
      </c>
      <c r="C136" s="138"/>
      <c r="D136" s="138"/>
      <c r="E136" s="138"/>
      <c r="F136" s="138"/>
      <c r="G136" s="138"/>
      <c r="H136" s="138"/>
      <c r="I136" s="138"/>
      <c r="J136" s="20">
        <f t="shared" si="30"/>
        <v>5</v>
      </c>
      <c r="K136" s="20">
        <f t="shared" si="31"/>
        <v>0</v>
      </c>
      <c r="L136" s="20">
        <f t="shared" si="32"/>
        <v>0</v>
      </c>
      <c r="M136" s="20">
        <f t="shared" si="33"/>
        <v>3</v>
      </c>
      <c r="N136" s="20">
        <f t="shared" si="34"/>
        <v>3</v>
      </c>
      <c r="O136" s="20">
        <f t="shared" si="35"/>
        <v>6</v>
      </c>
      <c r="P136" s="20">
        <f t="shared" si="36"/>
        <v>9</v>
      </c>
      <c r="Q136" s="29">
        <f t="shared" si="37"/>
        <v>0</v>
      </c>
      <c r="R136" s="29">
        <f t="shared" si="38"/>
        <v>0</v>
      </c>
      <c r="S136" s="29" t="str">
        <f t="shared" si="39"/>
        <v>VP</v>
      </c>
      <c r="T136" s="21" t="s">
        <v>95</v>
      </c>
    </row>
    <row r="137" spans="1:20" x14ac:dyDescent="0.2">
      <c r="A137" s="33" t="s">
        <v>109</v>
      </c>
      <c r="B137" s="138" t="s">
        <v>115</v>
      </c>
      <c r="C137" s="138"/>
      <c r="D137" s="138"/>
      <c r="E137" s="138"/>
      <c r="F137" s="138"/>
      <c r="G137" s="138"/>
      <c r="H137" s="138"/>
      <c r="I137" s="138"/>
      <c r="J137" s="20">
        <f t="shared" si="30"/>
        <v>5</v>
      </c>
      <c r="K137" s="20">
        <f t="shared" si="31"/>
        <v>1</v>
      </c>
      <c r="L137" s="20">
        <f t="shared" si="32"/>
        <v>0</v>
      </c>
      <c r="M137" s="20">
        <f t="shared" si="33"/>
        <v>1</v>
      </c>
      <c r="N137" s="20">
        <f t="shared" si="34"/>
        <v>2</v>
      </c>
      <c r="O137" s="20">
        <f t="shared" si="35"/>
        <v>7</v>
      </c>
      <c r="P137" s="20">
        <f t="shared" si="36"/>
        <v>9</v>
      </c>
      <c r="Q137" s="29" t="str">
        <f t="shared" si="37"/>
        <v>E</v>
      </c>
      <c r="R137" s="29">
        <f t="shared" si="38"/>
        <v>0</v>
      </c>
      <c r="S137" s="29">
        <f t="shared" si="39"/>
        <v>0</v>
      </c>
      <c r="T137" s="21" t="s">
        <v>95</v>
      </c>
    </row>
    <row r="138" spans="1:20" x14ac:dyDescent="0.2">
      <c r="A138" s="33" t="s">
        <v>110</v>
      </c>
      <c r="B138" s="138" t="s">
        <v>161</v>
      </c>
      <c r="C138" s="138"/>
      <c r="D138" s="138"/>
      <c r="E138" s="138"/>
      <c r="F138" s="138"/>
      <c r="G138" s="138"/>
      <c r="H138" s="138"/>
      <c r="I138" s="138"/>
      <c r="J138" s="20">
        <f t="shared" si="30"/>
        <v>4</v>
      </c>
      <c r="K138" s="20">
        <f t="shared" si="31"/>
        <v>1</v>
      </c>
      <c r="L138" s="20">
        <f t="shared" si="32"/>
        <v>0</v>
      </c>
      <c r="M138" s="20">
        <f t="shared" si="33"/>
        <v>3</v>
      </c>
      <c r="N138" s="20">
        <f t="shared" si="34"/>
        <v>4</v>
      </c>
      <c r="O138" s="20">
        <f t="shared" si="35"/>
        <v>3</v>
      </c>
      <c r="P138" s="20">
        <f t="shared" si="36"/>
        <v>7</v>
      </c>
      <c r="Q138" s="29">
        <f t="shared" si="37"/>
        <v>0</v>
      </c>
      <c r="R138" s="29">
        <f t="shared" si="38"/>
        <v>0</v>
      </c>
      <c r="S138" s="29" t="str">
        <f t="shared" si="39"/>
        <v>VP</v>
      </c>
      <c r="T138" s="21" t="s">
        <v>95</v>
      </c>
    </row>
    <row r="139" spans="1:20" x14ac:dyDescent="0.2">
      <c r="A139" s="68" t="s">
        <v>119</v>
      </c>
      <c r="B139" s="138" t="s">
        <v>126</v>
      </c>
      <c r="C139" s="138"/>
      <c r="D139" s="138"/>
      <c r="E139" s="138"/>
      <c r="F139" s="138"/>
      <c r="G139" s="138"/>
      <c r="H139" s="138"/>
      <c r="I139" s="138"/>
      <c r="J139" s="20">
        <f t="shared" si="30"/>
        <v>4</v>
      </c>
      <c r="K139" s="20">
        <f t="shared" si="31"/>
        <v>0</v>
      </c>
      <c r="L139" s="20">
        <f t="shared" si="32"/>
        <v>0</v>
      </c>
      <c r="M139" s="20">
        <f t="shared" si="33"/>
        <v>3</v>
      </c>
      <c r="N139" s="20">
        <f t="shared" si="34"/>
        <v>3</v>
      </c>
      <c r="O139" s="20">
        <f t="shared" si="35"/>
        <v>4</v>
      </c>
      <c r="P139" s="20">
        <f t="shared" si="36"/>
        <v>7</v>
      </c>
      <c r="Q139" s="29">
        <f t="shared" si="37"/>
        <v>0</v>
      </c>
      <c r="R139" s="29">
        <f t="shared" si="38"/>
        <v>0</v>
      </c>
      <c r="S139" s="29" t="str">
        <f t="shared" si="39"/>
        <v>VP</v>
      </c>
      <c r="T139" s="21" t="s">
        <v>95</v>
      </c>
    </row>
    <row r="140" spans="1:20" x14ac:dyDescent="0.2">
      <c r="A140" s="33" t="s">
        <v>120</v>
      </c>
      <c r="B140" s="138" t="s">
        <v>165</v>
      </c>
      <c r="C140" s="138"/>
      <c r="D140" s="138"/>
      <c r="E140" s="138"/>
      <c r="F140" s="138"/>
      <c r="G140" s="138"/>
      <c r="H140" s="138"/>
      <c r="I140" s="138"/>
      <c r="J140" s="20">
        <f t="shared" si="30"/>
        <v>5</v>
      </c>
      <c r="K140" s="20">
        <f t="shared" si="31"/>
        <v>1</v>
      </c>
      <c r="L140" s="20">
        <f t="shared" si="32"/>
        <v>0</v>
      </c>
      <c r="M140" s="20">
        <f t="shared" si="33"/>
        <v>2</v>
      </c>
      <c r="N140" s="20">
        <f t="shared" si="34"/>
        <v>3</v>
      </c>
      <c r="O140" s="20">
        <f t="shared" si="35"/>
        <v>6</v>
      </c>
      <c r="P140" s="20">
        <f t="shared" si="36"/>
        <v>9</v>
      </c>
      <c r="Q140" s="29" t="str">
        <f t="shared" si="37"/>
        <v>E</v>
      </c>
      <c r="R140" s="29">
        <f t="shared" si="38"/>
        <v>0</v>
      </c>
      <c r="S140" s="29">
        <f t="shared" si="39"/>
        <v>0</v>
      </c>
      <c r="T140" s="21" t="s">
        <v>95</v>
      </c>
    </row>
    <row r="141" spans="1:20" x14ac:dyDescent="0.2">
      <c r="A141" s="33" t="s">
        <v>121</v>
      </c>
      <c r="B141" s="138" t="s">
        <v>127</v>
      </c>
      <c r="C141" s="138"/>
      <c r="D141" s="138"/>
      <c r="E141" s="138"/>
      <c r="F141" s="138"/>
      <c r="G141" s="138"/>
      <c r="H141" s="138"/>
      <c r="I141" s="138"/>
      <c r="J141" s="20">
        <f t="shared" si="30"/>
        <v>5</v>
      </c>
      <c r="K141" s="20">
        <f t="shared" si="31"/>
        <v>1</v>
      </c>
      <c r="L141" s="20">
        <f t="shared" si="32"/>
        <v>0</v>
      </c>
      <c r="M141" s="20">
        <f t="shared" si="33"/>
        <v>1</v>
      </c>
      <c r="N141" s="20">
        <f t="shared" si="34"/>
        <v>2</v>
      </c>
      <c r="O141" s="20">
        <f t="shared" si="35"/>
        <v>7</v>
      </c>
      <c r="P141" s="20">
        <f t="shared" si="36"/>
        <v>9</v>
      </c>
      <c r="Q141" s="29" t="str">
        <f t="shared" si="37"/>
        <v>E</v>
      </c>
      <c r="R141" s="29">
        <f t="shared" si="38"/>
        <v>0</v>
      </c>
      <c r="S141" s="29">
        <f t="shared" si="39"/>
        <v>0</v>
      </c>
      <c r="T141" s="21" t="s">
        <v>95</v>
      </c>
    </row>
    <row r="142" spans="1:20" x14ac:dyDescent="0.2">
      <c r="A142" s="33" t="s">
        <v>122</v>
      </c>
      <c r="B142" s="138" t="s">
        <v>161</v>
      </c>
      <c r="C142" s="138"/>
      <c r="D142" s="138"/>
      <c r="E142" s="138"/>
      <c r="F142" s="138"/>
      <c r="G142" s="138"/>
      <c r="H142" s="138"/>
      <c r="I142" s="138"/>
      <c r="J142" s="20">
        <f t="shared" si="30"/>
        <v>4</v>
      </c>
      <c r="K142" s="20">
        <f t="shared" si="31"/>
        <v>1</v>
      </c>
      <c r="L142" s="20">
        <f t="shared" si="32"/>
        <v>0</v>
      </c>
      <c r="M142" s="20">
        <f t="shared" si="33"/>
        <v>3</v>
      </c>
      <c r="N142" s="20">
        <f t="shared" si="34"/>
        <v>4</v>
      </c>
      <c r="O142" s="20">
        <f t="shared" si="35"/>
        <v>3</v>
      </c>
      <c r="P142" s="20">
        <f t="shared" si="36"/>
        <v>7</v>
      </c>
      <c r="Q142" s="29">
        <f t="shared" si="37"/>
        <v>0</v>
      </c>
      <c r="R142" s="29">
        <f t="shared" si="38"/>
        <v>0</v>
      </c>
      <c r="S142" s="29" t="str">
        <f t="shared" si="39"/>
        <v>VP</v>
      </c>
      <c r="T142" s="21" t="s">
        <v>95</v>
      </c>
    </row>
    <row r="143" spans="1:20" x14ac:dyDescent="0.2">
      <c r="A143" s="33" t="s">
        <v>128</v>
      </c>
      <c r="B143" s="138" t="s">
        <v>137</v>
      </c>
      <c r="C143" s="138"/>
      <c r="D143" s="138"/>
      <c r="E143" s="138"/>
      <c r="F143" s="138"/>
      <c r="G143" s="138"/>
      <c r="H143" s="138"/>
      <c r="I143" s="138"/>
      <c r="J143" s="20">
        <f t="shared" si="30"/>
        <v>3</v>
      </c>
      <c r="K143" s="20">
        <f t="shared" si="31"/>
        <v>1</v>
      </c>
      <c r="L143" s="20">
        <f t="shared" si="32"/>
        <v>0</v>
      </c>
      <c r="M143" s="20">
        <f t="shared" si="33"/>
        <v>1</v>
      </c>
      <c r="N143" s="20">
        <f t="shared" si="34"/>
        <v>2</v>
      </c>
      <c r="O143" s="20">
        <f t="shared" si="35"/>
        <v>3</v>
      </c>
      <c r="P143" s="20">
        <f t="shared" si="36"/>
        <v>5</v>
      </c>
      <c r="Q143" s="29">
        <f t="shared" si="37"/>
        <v>0</v>
      </c>
      <c r="R143" s="29">
        <f t="shared" si="38"/>
        <v>0</v>
      </c>
      <c r="S143" s="29" t="str">
        <f t="shared" si="39"/>
        <v>VP</v>
      </c>
      <c r="T143" s="21" t="s">
        <v>95</v>
      </c>
    </row>
    <row r="144" spans="1:20" x14ac:dyDescent="0.2">
      <c r="A144" s="33" t="s">
        <v>129</v>
      </c>
      <c r="B144" s="138" t="s">
        <v>138</v>
      </c>
      <c r="C144" s="138"/>
      <c r="D144" s="138"/>
      <c r="E144" s="138"/>
      <c r="F144" s="138"/>
      <c r="G144" s="138"/>
      <c r="H144" s="138"/>
      <c r="I144" s="138"/>
      <c r="J144" s="20">
        <f t="shared" si="30"/>
        <v>3</v>
      </c>
      <c r="K144" s="20">
        <f t="shared" si="31"/>
        <v>1</v>
      </c>
      <c r="L144" s="20">
        <f t="shared" si="32"/>
        <v>0</v>
      </c>
      <c r="M144" s="20">
        <f t="shared" si="33"/>
        <v>1</v>
      </c>
      <c r="N144" s="20">
        <f t="shared" si="34"/>
        <v>2</v>
      </c>
      <c r="O144" s="20">
        <f t="shared" si="35"/>
        <v>3</v>
      </c>
      <c r="P144" s="20">
        <f t="shared" si="36"/>
        <v>5</v>
      </c>
      <c r="Q144" s="29" t="str">
        <f t="shared" si="37"/>
        <v>E</v>
      </c>
      <c r="R144" s="29">
        <f t="shared" si="38"/>
        <v>0</v>
      </c>
      <c r="S144" s="29">
        <f t="shared" si="39"/>
        <v>0</v>
      </c>
      <c r="T144" s="21" t="s">
        <v>95</v>
      </c>
    </row>
    <row r="145" spans="1:20" s="66" customFormat="1" ht="45" customHeight="1" x14ac:dyDescent="0.2">
      <c r="A145" s="63" t="s">
        <v>131</v>
      </c>
      <c r="B145" s="142" t="s">
        <v>170</v>
      </c>
      <c r="C145" s="142"/>
      <c r="D145" s="142"/>
      <c r="E145" s="142"/>
      <c r="F145" s="142"/>
      <c r="G145" s="142"/>
      <c r="H145" s="142"/>
      <c r="I145" s="142"/>
      <c r="J145" s="59">
        <f t="shared" si="30"/>
        <v>4</v>
      </c>
      <c r="K145" s="59">
        <f t="shared" si="31"/>
        <v>1</v>
      </c>
      <c r="L145" s="59">
        <f t="shared" si="32"/>
        <v>0</v>
      </c>
      <c r="M145" s="59">
        <f t="shared" si="33"/>
        <v>1</v>
      </c>
      <c r="N145" s="59">
        <f t="shared" si="34"/>
        <v>2</v>
      </c>
      <c r="O145" s="59">
        <f t="shared" si="35"/>
        <v>5</v>
      </c>
      <c r="P145" s="59">
        <f t="shared" si="36"/>
        <v>7</v>
      </c>
      <c r="Q145" s="64" t="str">
        <f t="shared" si="37"/>
        <v>E</v>
      </c>
      <c r="R145" s="64">
        <f t="shared" si="38"/>
        <v>0</v>
      </c>
      <c r="S145" s="64">
        <f t="shared" si="39"/>
        <v>0</v>
      </c>
      <c r="T145" s="65" t="s">
        <v>95</v>
      </c>
    </row>
    <row r="146" spans="1:20" ht="42" customHeight="1" x14ac:dyDescent="0.2">
      <c r="A146" s="33" t="s">
        <v>132</v>
      </c>
      <c r="B146" s="142" t="s">
        <v>171</v>
      </c>
      <c r="C146" s="142"/>
      <c r="D146" s="142"/>
      <c r="E146" s="142"/>
      <c r="F146" s="142"/>
      <c r="G146" s="142"/>
      <c r="H146" s="142"/>
      <c r="I146" s="142"/>
      <c r="J146" s="20">
        <f t="shared" si="30"/>
        <v>4</v>
      </c>
      <c r="K146" s="20">
        <f t="shared" si="31"/>
        <v>1</v>
      </c>
      <c r="L146" s="20">
        <f t="shared" si="32"/>
        <v>0</v>
      </c>
      <c r="M146" s="20">
        <f t="shared" si="33"/>
        <v>1</v>
      </c>
      <c r="N146" s="20">
        <f t="shared" si="34"/>
        <v>2</v>
      </c>
      <c r="O146" s="20">
        <f t="shared" si="35"/>
        <v>5</v>
      </c>
      <c r="P146" s="20">
        <f t="shared" si="36"/>
        <v>7</v>
      </c>
      <c r="Q146" s="29" t="str">
        <f t="shared" si="37"/>
        <v>E</v>
      </c>
      <c r="R146" s="29">
        <f t="shared" si="38"/>
        <v>0</v>
      </c>
      <c r="S146" s="29">
        <f t="shared" si="39"/>
        <v>0</v>
      </c>
      <c r="T146" s="21" t="s">
        <v>95</v>
      </c>
    </row>
    <row r="147" spans="1:20" x14ac:dyDescent="0.2">
      <c r="A147" s="33" t="s">
        <v>134</v>
      </c>
      <c r="B147" s="138" t="s">
        <v>167</v>
      </c>
      <c r="C147" s="138"/>
      <c r="D147" s="138"/>
      <c r="E147" s="138"/>
      <c r="F147" s="138"/>
      <c r="G147" s="138"/>
      <c r="H147" s="138"/>
      <c r="I147" s="138"/>
      <c r="J147" s="20">
        <f t="shared" si="30"/>
        <v>4</v>
      </c>
      <c r="K147" s="20">
        <f t="shared" si="31"/>
        <v>1</v>
      </c>
      <c r="L147" s="20">
        <f t="shared" si="32"/>
        <v>0</v>
      </c>
      <c r="M147" s="20">
        <f t="shared" si="33"/>
        <v>1</v>
      </c>
      <c r="N147" s="20">
        <f t="shared" si="34"/>
        <v>2</v>
      </c>
      <c r="O147" s="20">
        <f t="shared" si="35"/>
        <v>5</v>
      </c>
      <c r="P147" s="20">
        <f t="shared" si="36"/>
        <v>7</v>
      </c>
      <c r="Q147" s="29" t="str">
        <f t="shared" si="37"/>
        <v>E</v>
      </c>
      <c r="R147" s="29">
        <f t="shared" si="38"/>
        <v>0</v>
      </c>
      <c r="S147" s="29">
        <f t="shared" si="39"/>
        <v>0</v>
      </c>
      <c r="T147" s="21" t="s">
        <v>95</v>
      </c>
    </row>
    <row r="148" spans="1:20" s="56" customFormat="1" x14ac:dyDescent="0.2">
      <c r="A148" s="33" t="s">
        <v>135</v>
      </c>
      <c r="B148" s="138" t="s">
        <v>141</v>
      </c>
      <c r="C148" s="138"/>
      <c r="D148" s="138"/>
      <c r="E148" s="138"/>
      <c r="F148" s="138"/>
      <c r="G148" s="138"/>
      <c r="H148" s="138"/>
      <c r="I148" s="138"/>
      <c r="J148" s="20">
        <f t="shared" si="30"/>
        <v>3</v>
      </c>
      <c r="K148" s="20">
        <f t="shared" si="31"/>
        <v>1</v>
      </c>
      <c r="L148" s="20">
        <f t="shared" si="32"/>
        <v>1</v>
      </c>
      <c r="M148" s="20">
        <f t="shared" si="33"/>
        <v>0</v>
      </c>
      <c r="N148" s="20">
        <f t="shared" si="34"/>
        <v>2</v>
      </c>
      <c r="O148" s="20">
        <f t="shared" si="35"/>
        <v>3</v>
      </c>
      <c r="P148" s="20">
        <f t="shared" si="36"/>
        <v>5</v>
      </c>
      <c r="Q148" s="29">
        <f t="shared" si="37"/>
        <v>0</v>
      </c>
      <c r="R148" s="29" t="str">
        <f t="shared" si="38"/>
        <v>C</v>
      </c>
      <c r="S148" s="29">
        <f t="shared" si="39"/>
        <v>0</v>
      </c>
      <c r="T148" s="21" t="s">
        <v>95</v>
      </c>
    </row>
    <row r="149" spans="1:20" s="56" customFormat="1" x14ac:dyDescent="0.2">
      <c r="A149" s="33" t="s">
        <v>150</v>
      </c>
      <c r="B149" s="138" t="s">
        <v>161</v>
      </c>
      <c r="C149" s="138"/>
      <c r="D149" s="138"/>
      <c r="E149" s="138"/>
      <c r="F149" s="138"/>
      <c r="G149" s="138"/>
      <c r="H149" s="138"/>
      <c r="I149" s="138"/>
      <c r="J149" s="20">
        <f t="shared" si="30"/>
        <v>4</v>
      </c>
      <c r="K149" s="20">
        <f t="shared" si="31"/>
        <v>1</v>
      </c>
      <c r="L149" s="20">
        <f t="shared" si="32"/>
        <v>0</v>
      </c>
      <c r="M149" s="20">
        <f t="shared" si="33"/>
        <v>3</v>
      </c>
      <c r="N149" s="20">
        <f t="shared" si="34"/>
        <v>4</v>
      </c>
      <c r="O149" s="20">
        <f t="shared" si="35"/>
        <v>3</v>
      </c>
      <c r="P149" s="20">
        <f t="shared" si="36"/>
        <v>7</v>
      </c>
      <c r="Q149" s="29">
        <f t="shared" si="37"/>
        <v>0</v>
      </c>
      <c r="R149" s="29">
        <f t="shared" si="38"/>
        <v>0</v>
      </c>
      <c r="S149" s="29" t="str">
        <f t="shared" si="39"/>
        <v>VP</v>
      </c>
      <c r="T149" s="21" t="s">
        <v>95</v>
      </c>
    </row>
    <row r="150" spans="1:20" s="56" customFormat="1" x14ac:dyDescent="0.2">
      <c r="A150" s="33" t="s">
        <v>142</v>
      </c>
      <c r="B150" s="138" t="s">
        <v>151</v>
      </c>
      <c r="C150" s="138"/>
      <c r="D150" s="138"/>
      <c r="E150" s="138"/>
      <c r="F150" s="138"/>
      <c r="G150" s="138"/>
      <c r="H150" s="138"/>
      <c r="I150" s="138"/>
      <c r="J150" s="20">
        <f t="shared" si="30"/>
        <v>3</v>
      </c>
      <c r="K150" s="20">
        <f t="shared" si="31"/>
        <v>1</v>
      </c>
      <c r="L150" s="20">
        <f t="shared" si="32"/>
        <v>0</v>
      </c>
      <c r="M150" s="20">
        <f t="shared" si="33"/>
        <v>1</v>
      </c>
      <c r="N150" s="20">
        <f t="shared" si="34"/>
        <v>2</v>
      </c>
      <c r="O150" s="20">
        <f t="shared" si="35"/>
        <v>3</v>
      </c>
      <c r="P150" s="20">
        <f t="shared" si="36"/>
        <v>5</v>
      </c>
      <c r="Q150" s="29">
        <f t="shared" si="37"/>
        <v>0</v>
      </c>
      <c r="R150" s="29">
        <f t="shared" si="38"/>
        <v>0</v>
      </c>
      <c r="S150" s="29" t="str">
        <f t="shared" si="39"/>
        <v>VP</v>
      </c>
      <c r="T150" s="21" t="s">
        <v>95</v>
      </c>
    </row>
    <row r="151" spans="1:20" s="56" customFormat="1" x14ac:dyDescent="0.2">
      <c r="A151" s="33" t="s">
        <v>143</v>
      </c>
      <c r="B151" s="138" t="s">
        <v>152</v>
      </c>
      <c r="C151" s="138"/>
      <c r="D151" s="138"/>
      <c r="E151" s="138"/>
      <c r="F151" s="138"/>
      <c r="G151" s="138"/>
      <c r="H151" s="138"/>
      <c r="I151" s="138"/>
      <c r="J151" s="20">
        <f t="shared" si="30"/>
        <v>3</v>
      </c>
      <c r="K151" s="20">
        <f t="shared" si="31"/>
        <v>1</v>
      </c>
      <c r="L151" s="20">
        <f t="shared" si="32"/>
        <v>0</v>
      </c>
      <c r="M151" s="20">
        <f t="shared" si="33"/>
        <v>1</v>
      </c>
      <c r="N151" s="20">
        <f t="shared" si="34"/>
        <v>2</v>
      </c>
      <c r="O151" s="20">
        <f t="shared" si="35"/>
        <v>3</v>
      </c>
      <c r="P151" s="20">
        <f t="shared" si="36"/>
        <v>5</v>
      </c>
      <c r="Q151" s="29" t="str">
        <f t="shared" si="37"/>
        <v>E</v>
      </c>
      <c r="R151" s="29">
        <f t="shared" si="38"/>
        <v>0</v>
      </c>
      <c r="S151" s="29">
        <f t="shared" si="39"/>
        <v>0</v>
      </c>
      <c r="T151" s="21" t="s">
        <v>95</v>
      </c>
    </row>
    <row r="152" spans="1:20" s="57" customFormat="1" ht="34.5" customHeight="1" x14ac:dyDescent="0.2">
      <c r="A152" s="33" t="s">
        <v>144</v>
      </c>
      <c r="B152" s="142" t="s">
        <v>170</v>
      </c>
      <c r="C152" s="142"/>
      <c r="D152" s="142"/>
      <c r="E152" s="142"/>
      <c r="F152" s="142"/>
      <c r="G152" s="142"/>
      <c r="H152" s="142"/>
      <c r="I152" s="142"/>
      <c r="J152" s="20">
        <f t="shared" si="30"/>
        <v>4</v>
      </c>
      <c r="K152" s="20">
        <f t="shared" si="31"/>
        <v>1</v>
      </c>
      <c r="L152" s="20">
        <f t="shared" si="32"/>
        <v>0</v>
      </c>
      <c r="M152" s="20">
        <f t="shared" si="33"/>
        <v>1</v>
      </c>
      <c r="N152" s="20">
        <f t="shared" si="34"/>
        <v>2</v>
      </c>
      <c r="O152" s="20">
        <f t="shared" si="35"/>
        <v>5</v>
      </c>
      <c r="P152" s="20">
        <f t="shared" si="36"/>
        <v>7</v>
      </c>
      <c r="Q152" s="29" t="str">
        <f t="shared" si="37"/>
        <v>E</v>
      </c>
      <c r="R152" s="29"/>
      <c r="S152" s="29">
        <f t="shared" si="39"/>
        <v>0</v>
      </c>
      <c r="T152" s="21" t="s">
        <v>95</v>
      </c>
    </row>
    <row r="153" spans="1:20" s="57" customFormat="1" ht="41.25" customHeight="1" x14ac:dyDescent="0.2">
      <c r="A153" s="33" t="s">
        <v>145</v>
      </c>
      <c r="B153" s="142" t="s">
        <v>171</v>
      </c>
      <c r="C153" s="142"/>
      <c r="D153" s="142"/>
      <c r="E153" s="142"/>
      <c r="F153" s="142"/>
      <c r="G153" s="142"/>
      <c r="H153" s="142"/>
      <c r="I153" s="142"/>
      <c r="J153" s="20">
        <f t="shared" si="30"/>
        <v>4</v>
      </c>
      <c r="K153" s="20">
        <f t="shared" si="31"/>
        <v>1</v>
      </c>
      <c r="L153" s="20">
        <f t="shared" si="32"/>
        <v>0</v>
      </c>
      <c r="M153" s="20">
        <f t="shared" si="33"/>
        <v>1</v>
      </c>
      <c r="N153" s="20">
        <f t="shared" si="34"/>
        <v>2</v>
      </c>
      <c r="O153" s="20">
        <f t="shared" si="35"/>
        <v>5</v>
      </c>
      <c r="P153" s="20">
        <f t="shared" si="36"/>
        <v>7</v>
      </c>
      <c r="Q153" s="29" t="str">
        <f t="shared" si="37"/>
        <v>E</v>
      </c>
      <c r="R153" s="29"/>
      <c r="S153" s="29">
        <f t="shared" si="39"/>
        <v>0</v>
      </c>
      <c r="T153" s="21" t="s">
        <v>95</v>
      </c>
    </row>
    <row r="154" spans="1:20" s="57" customFormat="1" x14ac:dyDescent="0.2">
      <c r="A154" s="33" t="s">
        <v>148</v>
      </c>
      <c r="B154" s="138" t="s">
        <v>168</v>
      </c>
      <c r="C154" s="138"/>
      <c r="D154" s="138"/>
      <c r="E154" s="138"/>
      <c r="F154" s="138"/>
      <c r="G154" s="138"/>
      <c r="H154" s="138"/>
      <c r="I154" s="138"/>
      <c r="J154" s="20">
        <f t="shared" si="30"/>
        <v>4</v>
      </c>
      <c r="K154" s="20">
        <f t="shared" si="31"/>
        <v>1</v>
      </c>
      <c r="L154" s="20">
        <f t="shared" si="32"/>
        <v>0</v>
      </c>
      <c r="M154" s="20">
        <f t="shared" si="33"/>
        <v>1</v>
      </c>
      <c r="N154" s="20">
        <f t="shared" si="34"/>
        <v>2</v>
      </c>
      <c r="O154" s="20">
        <f t="shared" si="35"/>
        <v>5</v>
      </c>
      <c r="P154" s="20">
        <f t="shared" si="36"/>
        <v>7</v>
      </c>
      <c r="Q154" s="29" t="str">
        <f t="shared" si="37"/>
        <v>E</v>
      </c>
      <c r="R154" s="29"/>
      <c r="S154" s="29">
        <f t="shared" si="39"/>
        <v>0</v>
      </c>
      <c r="T154" s="21" t="s">
        <v>95</v>
      </c>
    </row>
    <row r="155" spans="1:20" s="57" customFormat="1" x14ac:dyDescent="0.2">
      <c r="A155" s="33" t="s">
        <v>149</v>
      </c>
      <c r="B155" s="138" t="s">
        <v>155</v>
      </c>
      <c r="C155" s="138"/>
      <c r="D155" s="138"/>
      <c r="E155" s="138"/>
      <c r="F155" s="138"/>
      <c r="G155" s="138"/>
      <c r="H155" s="138"/>
      <c r="I155" s="138"/>
      <c r="J155" s="20">
        <f t="shared" si="30"/>
        <v>3</v>
      </c>
      <c r="K155" s="20">
        <f t="shared" si="31"/>
        <v>1</v>
      </c>
      <c r="L155" s="20">
        <f t="shared" si="32"/>
        <v>1</v>
      </c>
      <c r="M155" s="20">
        <f t="shared" si="33"/>
        <v>0</v>
      </c>
      <c r="N155" s="20">
        <f t="shared" si="34"/>
        <v>2</v>
      </c>
      <c r="O155" s="20">
        <f t="shared" si="35"/>
        <v>3</v>
      </c>
      <c r="P155" s="20">
        <f t="shared" si="36"/>
        <v>5</v>
      </c>
      <c r="Q155" s="29">
        <f t="shared" si="37"/>
        <v>0</v>
      </c>
      <c r="R155" s="29"/>
      <c r="S155" s="29">
        <f t="shared" si="39"/>
        <v>0</v>
      </c>
      <c r="T155" s="21" t="s">
        <v>95</v>
      </c>
    </row>
    <row r="156" spans="1:20" x14ac:dyDescent="0.2">
      <c r="A156" s="33" t="s">
        <v>150</v>
      </c>
      <c r="B156" s="138" t="s">
        <v>160</v>
      </c>
      <c r="C156" s="138"/>
      <c r="D156" s="138"/>
      <c r="E156" s="138"/>
      <c r="F156" s="138"/>
      <c r="G156" s="138"/>
      <c r="H156" s="138"/>
      <c r="I156" s="138"/>
      <c r="J156" s="20">
        <f t="shared" si="30"/>
        <v>3</v>
      </c>
      <c r="K156" s="20">
        <f t="shared" si="31"/>
        <v>1</v>
      </c>
      <c r="L156" s="20">
        <f t="shared" si="32"/>
        <v>0</v>
      </c>
      <c r="M156" s="20">
        <f t="shared" si="33"/>
        <v>1</v>
      </c>
      <c r="N156" s="20">
        <f t="shared" si="34"/>
        <v>2</v>
      </c>
      <c r="O156" s="20">
        <f t="shared" si="35"/>
        <v>3</v>
      </c>
      <c r="P156" s="20">
        <f t="shared" si="36"/>
        <v>5</v>
      </c>
      <c r="Q156" s="29">
        <f t="shared" si="37"/>
        <v>0</v>
      </c>
      <c r="R156" s="29">
        <f>IF(ISNA(INDEX($A$36:$T$110,MATCH($B156,$B$36:$B$110,0),18)),"",INDEX($A$36:$T$110,MATCH($B156,$B$36:$B$110,0),18))</f>
        <v>0</v>
      </c>
      <c r="S156" s="29" t="str">
        <f t="shared" si="39"/>
        <v>VP</v>
      </c>
      <c r="T156" s="21" t="s">
        <v>95</v>
      </c>
    </row>
    <row r="157" spans="1:20" ht="30.75" customHeight="1" x14ac:dyDescent="0.2">
      <c r="A157" s="139" t="s">
        <v>97</v>
      </c>
      <c r="B157" s="140"/>
      <c r="C157" s="140"/>
      <c r="D157" s="140"/>
      <c r="E157" s="140"/>
      <c r="F157" s="140"/>
      <c r="G157" s="140"/>
      <c r="H157" s="140"/>
      <c r="I157" s="141"/>
      <c r="J157" s="38">
        <f t="shared" ref="J157:P157" si="40">SUM(J135:J156)</f>
        <v>86</v>
      </c>
      <c r="K157" s="38">
        <f t="shared" si="40"/>
        <v>20</v>
      </c>
      <c r="L157" s="38">
        <f t="shared" si="40"/>
        <v>3</v>
      </c>
      <c r="M157" s="38">
        <f t="shared" si="40"/>
        <v>31</v>
      </c>
      <c r="N157" s="38">
        <f t="shared" si="40"/>
        <v>54</v>
      </c>
      <c r="O157" s="38">
        <f t="shared" si="40"/>
        <v>96</v>
      </c>
      <c r="P157" s="38">
        <f t="shared" si="40"/>
        <v>150</v>
      </c>
      <c r="Q157" s="39">
        <f>COUNTIF(Q135:Q156,"E")</f>
        <v>12</v>
      </c>
      <c r="R157" s="39">
        <f>COUNTIF(R135:R156,"C")</f>
        <v>1</v>
      </c>
      <c r="S157" s="39">
        <f>COUNTIF(S135:S156,"VP")</f>
        <v>8</v>
      </c>
      <c r="T157" s="40">
        <v>22</v>
      </c>
    </row>
    <row r="158" spans="1:20" ht="15.75" customHeight="1" x14ac:dyDescent="0.2">
      <c r="A158" s="111" t="s">
        <v>48</v>
      </c>
      <c r="B158" s="112"/>
      <c r="C158" s="112"/>
      <c r="D158" s="112"/>
      <c r="E158" s="112"/>
      <c r="F158" s="112"/>
      <c r="G158" s="112"/>
      <c r="H158" s="112"/>
      <c r="I158" s="112"/>
      <c r="J158" s="113"/>
      <c r="K158" s="38">
        <f t="shared" ref="K158:P158" si="41">K157*14</f>
        <v>280</v>
      </c>
      <c r="L158" s="38">
        <f t="shared" si="41"/>
        <v>42</v>
      </c>
      <c r="M158" s="38">
        <f t="shared" si="41"/>
        <v>434</v>
      </c>
      <c r="N158" s="38">
        <f t="shared" si="41"/>
        <v>756</v>
      </c>
      <c r="O158" s="38">
        <f t="shared" si="41"/>
        <v>1344</v>
      </c>
      <c r="P158" s="38">
        <f t="shared" si="41"/>
        <v>2100</v>
      </c>
      <c r="Q158" s="117"/>
      <c r="R158" s="118"/>
      <c r="S158" s="118"/>
      <c r="T158" s="119"/>
    </row>
    <row r="159" spans="1:20" ht="17.25" customHeight="1" x14ac:dyDescent="0.2">
      <c r="A159" s="114"/>
      <c r="B159" s="115"/>
      <c r="C159" s="115"/>
      <c r="D159" s="115"/>
      <c r="E159" s="115"/>
      <c r="F159" s="115"/>
      <c r="G159" s="115"/>
      <c r="H159" s="115"/>
      <c r="I159" s="115"/>
      <c r="J159" s="116"/>
      <c r="K159" s="123">
        <f>SUM(K158:M158)</f>
        <v>756</v>
      </c>
      <c r="L159" s="124"/>
      <c r="M159" s="125"/>
      <c r="N159" s="126">
        <f>SUM(N158:O158)</f>
        <v>2100</v>
      </c>
      <c r="O159" s="127"/>
      <c r="P159" s="128"/>
      <c r="Q159" s="120"/>
      <c r="R159" s="121"/>
      <c r="S159" s="121"/>
      <c r="T159" s="122"/>
    </row>
    <row r="160" spans="1:20" ht="17.25" hidden="1" customHeight="1" x14ac:dyDescent="0.2"/>
    <row r="161" spans="1:24" s="58" customFormat="1" ht="17.25" hidden="1" customHeight="1" x14ac:dyDescent="0.2"/>
    <row r="162" spans="1:24" hidden="1" x14ac:dyDescent="0.2">
      <c r="B162" s="2"/>
      <c r="C162" s="2"/>
      <c r="D162" s="2"/>
      <c r="E162" s="2"/>
      <c r="F162" s="2"/>
      <c r="G162" s="2"/>
      <c r="M162" s="8"/>
      <c r="N162" s="8"/>
      <c r="O162" s="8"/>
      <c r="P162" s="8"/>
      <c r="Q162" s="8"/>
      <c r="R162" s="8"/>
      <c r="S162" s="8"/>
    </row>
    <row r="163" spans="1:24" hidden="1" x14ac:dyDescent="0.2">
      <c r="B163" s="8"/>
      <c r="C163" s="8"/>
      <c r="D163" s="8"/>
      <c r="E163" s="8"/>
      <c r="F163" s="8"/>
      <c r="G163" s="8"/>
      <c r="H163" s="17"/>
      <c r="I163" s="17"/>
      <c r="J163" s="17"/>
      <c r="M163" s="8"/>
      <c r="N163" s="8"/>
      <c r="O163" s="8"/>
      <c r="P163" s="8"/>
      <c r="Q163" s="8"/>
      <c r="R163" s="8"/>
      <c r="S163" s="8"/>
    </row>
    <row r="164" spans="1:24" hidden="1" x14ac:dyDescent="0.2"/>
    <row r="165" spans="1:24" x14ac:dyDescent="0.2">
      <c r="A165" s="133" t="s">
        <v>58</v>
      </c>
      <c r="B165" s="133"/>
    </row>
    <row r="166" spans="1:24" x14ac:dyDescent="0.2">
      <c r="A166" s="134" t="s">
        <v>27</v>
      </c>
      <c r="B166" s="129" t="s">
        <v>50</v>
      </c>
      <c r="C166" s="136"/>
      <c r="D166" s="136"/>
      <c r="E166" s="136"/>
      <c r="F166" s="136"/>
      <c r="G166" s="130"/>
      <c r="H166" s="129" t="s">
        <v>53</v>
      </c>
      <c r="I166" s="130"/>
      <c r="J166" s="86" t="s">
        <v>54</v>
      </c>
      <c r="K166" s="87"/>
      <c r="L166" s="87"/>
      <c r="M166" s="87"/>
      <c r="N166" s="87"/>
      <c r="O166" s="88"/>
      <c r="P166" s="129" t="s">
        <v>47</v>
      </c>
      <c r="Q166" s="130"/>
      <c r="R166" s="86" t="s">
        <v>55</v>
      </c>
      <c r="S166" s="87"/>
      <c r="T166" s="88"/>
    </row>
    <row r="167" spans="1:24" x14ac:dyDescent="0.2">
      <c r="A167" s="135"/>
      <c r="B167" s="131"/>
      <c r="C167" s="137"/>
      <c r="D167" s="137"/>
      <c r="E167" s="137"/>
      <c r="F167" s="137"/>
      <c r="G167" s="132"/>
      <c r="H167" s="131"/>
      <c r="I167" s="132"/>
      <c r="J167" s="86" t="s">
        <v>34</v>
      </c>
      <c r="K167" s="88"/>
      <c r="L167" s="86" t="s">
        <v>7</v>
      </c>
      <c r="M167" s="88"/>
      <c r="N167" s="86" t="s">
        <v>31</v>
      </c>
      <c r="O167" s="88"/>
      <c r="P167" s="131"/>
      <c r="Q167" s="132"/>
      <c r="R167" s="37" t="s">
        <v>56</v>
      </c>
      <c r="S167" s="86" t="s">
        <v>57</v>
      </c>
      <c r="T167" s="88"/>
    </row>
    <row r="168" spans="1:24" x14ac:dyDescent="0.2">
      <c r="A168" s="37">
        <v>1</v>
      </c>
      <c r="B168" s="86" t="s">
        <v>51</v>
      </c>
      <c r="C168" s="87"/>
      <c r="D168" s="87"/>
      <c r="E168" s="87"/>
      <c r="F168" s="87"/>
      <c r="G168" s="88"/>
      <c r="H168" s="96">
        <f>J168</f>
        <v>952</v>
      </c>
      <c r="I168" s="96"/>
      <c r="J168" s="97">
        <f>SUM(N46,N58,N81,N96)*14-J169</f>
        <v>952</v>
      </c>
      <c r="K168" s="98"/>
      <c r="L168" s="97">
        <f>SUM(O46,O58,O81,O96)*14-L169</f>
        <v>1820</v>
      </c>
      <c r="M168" s="98"/>
      <c r="N168" s="99">
        <f>SUM(P46,P58,P81,P96)*14-N169</f>
        <v>2772</v>
      </c>
      <c r="O168" s="100"/>
      <c r="P168" s="101">
        <f>H168/H170</f>
        <v>0.94444444444444442</v>
      </c>
      <c r="Q168" s="102"/>
      <c r="R168" s="53">
        <f>SUM(J46,J58)-R169</f>
        <v>60</v>
      </c>
      <c r="S168" s="103">
        <f>SUM(J81,J96)-S169</f>
        <v>54</v>
      </c>
      <c r="T168" s="104"/>
    </row>
    <row r="169" spans="1:24" x14ac:dyDescent="0.2">
      <c r="A169" s="37">
        <v>2</v>
      </c>
      <c r="B169" s="86" t="s">
        <v>52</v>
      </c>
      <c r="C169" s="87"/>
      <c r="D169" s="87"/>
      <c r="E169" s="87"/>
      <c r="F169" s="87"/>
      <c r="G169" s="88"/>
      <c r="H169" s="105">
        <f>J169</f>
        <v>56</v>
      </c>
      <c r="I169" s="96"/>
      <c r="J169" s="106">
        <f>N107</f>
        <v>56</v>
      </c>
      <c r="K169" s="107"/>
      <c r="L169" s="106">
        <f>O107</f>
        <v>84</v>
      </c>
      <c r="M169" s="107"/>
      <c r="N169" s="108">
        <f>P107</f>
        <v>140</v>
      </c>
      <c r="O169" s="100"/>
      <c r="P169" s="101">
        <f>H169/H170</f>
        <v>5.5555555555555552E-2</v>
      </c>
      <c r="Q169" s="102"/>
      <c r="R169" s="18">
        <v>0</v>
      </c>
      <c r="S169" s="109">
        <v>6</v>
      </c>
      <c r="T169" s="110"/>
      <c r="U169" s="75" t="str">
        <f>IF(N169=P107,"Corect","Nu corespunde cu tabelul de opționale")</f>
        <v>Corect</v>
      </c>
      <c r="V169" s="76"/>
      <c r="W169" s="76"/>
      <c r="X169" s="76"/>
    </row>
    <row r="170" spans="1:24" x14ac:dyDescent="0.2">
      <c r="A170" s="86" t="s">
        <v>25</v>
      </c>
      <c r="B170" s="87"/>
      <c r="C170" s="87"/>
      <c r="D170" s="87"/>
      <c r="E170" s="87"/>
      <c r="F170" s="87"/>
      <c r="G170" s="88"/>
      <c r="H170" s="89">
        <f>J170</f>
        <v>1008</v>
      </c>
      <c r="I170" s="89"/>
      <c r="J170" s="89">
        <f>SUM(J168:K169)</f>
        <v>1008</v>
      </c>
      <c r="K170" s="89"/>
      <c r="L170" s="90">
        <f>SUM(L168:M169)</f>
        <v>1904</v>
      </c>
      <c r="M170" s="91"/>
      <c r="N170" s="90">
        <f>SUM(N168:O169)</f>
        <v>2912</v>
      </c>
      <c r="O170" s="91"/>
      <c r="P170" s="92">
        <f>SUM(P168:Q169)</f>
        <v>1</v>
      </c>
      <c r="Q170" s="93"/>
      <c r="R170" s="54">
        <f>SUM(R168:R169)</f>
        <v>60</v>
      </c>
      <c r="S170" s="94">
        <f>SUM(S168:T169)</f>
        <v>60</v>
      </c>
      <c r="T170" s="95"/>
    </row>
    <row r="171" spans="1:24" s="52" customFormat="1" x14ac:dyDescent="0.2">
      <c r="U171" s="50"/>
    </row>
  </sheetData>
  <sheetProtection formatCells="0" formatRows="0" insertRows="0"/>
  <mergeCells count="241">
    <mergeCell ref="B122:I122"/>
    <mergeCell ref="B123:I123"/>
    <mergeCell ref="B124:I124"/>
    <mergeCell ref="B152:I152"/>
    <mergeCell ref="B153:I153"/>
    <mergeCell ref="B154:I154"/>
    <mergeCell ref="B155:I155"/>
    <mergeCell ref="B117:I117"/>
    <mergeCell ref="B118:I118"/>
    <mergeCell ref="B119:I119"/>
    <mergeCell ref="B151:I151"/>
    <mergeCell ref="T114:T115"/>
    <mergeCell ref="B120:I120"/>
    <mergeCell ref="B125:I125"/>
    <mergeCell ref="U11:Z14"/>
    <mergeCell ref="U22:AA25"/>
    <mergeCell ref="A132:T132"/>
    <mergeCell ref="B135:I135"/>
    <mergeCell ref="K114:M114"/>
    <mergeCell ref="N114:P114"/>
    <mergeCell ref="Q70:S70"/>
    <mergeCell ref="T70:T71"/>
    <mergeCell ref="B87:I87"/>
    <mergeCell ref="B88:I88"/>
    <mergeCell ref="B93:I93"/>
    <mergeCell ref="B94:I94"/>
    <mergeCell ref="B95:I95"/>
    <mergeCell ref="B89:I89"/>
    <mergeCell ref="B90:I90"/>
    <mergeCell ref="B91:I91"/>
    <mergeCell ref="B92:I92"/>
    <mergeCell ref="B70:I71"/>
    <mergeCell ref="B72:I72"/>
    <mergeCell ref="B77:I77"/>
    <mergeCell ref="B121:I121"/>
    <mergeCell ref="A49:A50"/>
    <mergeCell ref="B58:I58"/>
    <mergeCell ref="B53:I53"/>
    <mergeCell ref="B54:I54"/>
    <mergeCell ref="B51:I51"/>
    <mergeCell ref="B52:I52"/>
    <mergeCell ref="B56:I56"/>
    <mergeCell ref="B57:I57"/>
    <mergeCell ref="A69:T69"/>
    <mergeCell ref="B49:I50"/>
    <mergeCell ref="N70:P70"/>
    <mergeCell ref="B96:I96"/>
    <mergeCell ref="B105:I105"/>
    <mergeCell ref="B73:I73"/>
    <mergeCell ref="J70:J71"/>
    <mergeCell ref="K70:M70"/>
    <mergeCell ref="A84:T84"/>
    <mergeCell ref="J85:J86"/>
    <mergeCell ref="K85:M85"/>
    <mergeCell ref="N85:P85"/>
    <mergeCell ref="Q85:S85"/>
    <mergeCell ref="A85:A86"/>
    <mergeCell ref="N100:P100"/>
    <mergeCell ref="A100:A101"/>
    <mergeCell ref="B44:I44"/>
    <mergeCell ref="B55:I55"/>
    <mergeCell ref="Q49:S49"/>
    <mergeCell ref="B41:I41"/>
    <mergeCell ref="B39:I39"/>
    <mergeCell ref="B40:I40"/>
    <mergeCell ref="B46:I46"/>
    <mergeCell ref="A114:A115"/>
    <mergeCell ref="B114:I115"/>
    <mergeCell ref="A70:A71"/>
    <mergeCell ref="A99:T99"/>
    <mergeCell ref="Q114:S114"/>
    <mergeCell ref="A113:T113"/>
    <mergeCell ref="A112:T112"/>
    <mergeCell ref="B80:I80"/>
    <mergeCell ref="T85:T86"/>
    <mergeCell ref="B78:I78"/>
    <mergeCell ref="B79:I79"/>
    <mergeCell ref="B81:I81"/>
    <mergeCell ref="B85:I86"/>
    <mergeCell ref="B74:I74"/>
    <mergeCell ref="B75:I75"/>
    <mergeCell ref="B76:I76"/>
    <mergeCell ref="K100:M100"/>
    <mergeCell ref="R3:T3"/>
    <mergeCell ref="R4:T4"/>
    <mergeCell ref="R5:T5"/>
    <mergeCell ref="B37:I38"/>
    <mergeCell ref="R6:T6"/>
    <mergeCell ref="M8:T11"/>
    <mergeCell ref="A15:K15"/>
    <mergeCell ref="J37:J38"/>
    <mergeCell ref="B43:I43"/>
    <mergeCell ref="T37:T38"/>
    <mergeCell ref="N37:P37"/>
    <mergeCell ref="K37:M37"/>
    <mergeCell ref="Q37:S37"/>
    <mergeCell ref="B42:I42"/>
    <mergeCell ref="A11:K11"/>
    <mergeCell ref="A12:K12"/>
    <mergeCell ref="M15:T15"/>
    <mergeCell ref="A37:A38"/>
    <mergeCell ref="M25:T30"/>
    <mergeCell ref="A20:K23"/>
    <mergeCell ref="M21:T23"/>
    <mergeCell ref="I26:K26"/>
    <mergeCell ref="B26:C26"/>
    <mergeCell ref="H26:H27"/>
    <mergeCell ref="A2:K2"/>
    <mergeCell ref="A6:K6"/>
    <mergeCell ref="O5:Q5"/>
    <mergeCell ref="O6:Q6"/>
    <mergeCell ref="O3:Q3"/>
    <mergeCell ref="O4:Q4"/>
    <mergeCell ref="M4:N4"/>
    <mergeCell ref="A10:K10"/>
    <mergeCell ref="M6:N6"/>
    <mergeCell ref="A7:K7"/>
    <mergeCell ref="A8:K8"/>
    <mergeCell ref="A9:K9"/>
    <mergeCell ref="A25:G25"/>
    <mergeCell ref="G26:G27"/>
    <mergeCell ref="A13:K13"/>
    <mergeCell ref="A14:K14"/>
    <mergeCell ref="A16:K16"/>
    <mergeCell ref="A1:K1"/>
    <mergeCell ref="A3:K3"/>
    <mergeCell ref="K49:M49"/>
    <mergeCell ref="M19:T19"/>
    <mergeCell ref="B45:I45"/>
    <mergeCell ref="M1:T1"/>
    <mergeCell ref="M14:T14"/>
    <mergeCell ref="A4:K5"/>
    <mergeCell ref="A34:T34"/>
    <mergeCell ref="A19:K19"/>
    <mergeCell ref="A17:K17"/>
    <mergeCell ref="M3:N3"/>
    <mergeCell ref="M5:N5"/>
    <mergeCell ref="D26:F26"/>
    <mergeCell ref="A18:K18"/>
    <mergeCell ref="N49:P49"/>
    <mergeCell ref="M17:T17"/>
    <mergeCell ref="M18:T18"/>
    <mergeCell ref="M13:T13"/>
    <mergeCell ref="M16:T16"/>
    <mergeCell ref="T49:T50"/>
    <mergeCell ref="A48:T48"/>
    <mergeCell ref="J49:J50"/>
    <mergeCell ref="A36:T36"/>
    <mergeCell ref="T133:T134"/>
    <mergeCell ref="N133:P133"/>
    <mergeCell ref="Q127:T128"/>
    <mergeCell ref="N128:P128"/>
    <mergeCell ref="K128:M128"/>
    <mergeCell ref="A126:I126"/>
    <mergeCell ref="A127:J128"/>
    <mergeCell ref="Q100:S100"/>
    <mergeCell ref="K108:M108"/>
    <mergeCell ref="N108:P108"/>
    <mergeCell ref="Q107:T108"/>
    <mergeCell ref="A106:I106"/>
    <mergeCell ref="A107:J108"/>
    <mergeCell ref="T100:T101"/>
    <mergeCell ref="B100:I101"/>
    <mergeCell ref="A102:T102"/>
    <mergeCell ref="A104:T104"/>
    <mergeCell ref="B103:I103"/>
    <mergeCell ref="J100:J101"/>
    <mergeCell ref="J114:J115"/>
    <mergeCell ref="B116:I116"/>
    <mergeCell ref="A157:I157"/>
    <mergeCell ref="Q133:S133"/>
    <mergeCell ref="B144:I144"/>
    <mergeCell ref="B145:I145"/>
    <mergeCell ref="B146:I146"/>
    <mergeCell ref="B147:I147"/>
    <mergeCell ref="B136:I136"/>
    <mergeCell ref="B138:I138"/>
    <mergeCell ref="B139:I139"/>
    <mergeCell ref="B140:I140"/>
    <mergeCell ref="B141:I141"/>
    <mergeCell ref="B142:I142"/>
    <mergeCell ref="B156:I156"/>
    <mergeCell ref="B137:I137"/>
    <mergeCell ref="B143:I143"/>
    <mergeCell ref="A133:A134"/>
    <mergeCell ref="B133:I134"/>
    <mergeCell ref="J133:J134"/>
    <mergeCell ref="K133:M133"/>
    <mergeCell ref="B148:I148"/>
    <mergeCell ref="B149:I149"/>
    <mergeCell ref="B150:I150"/>
    <mergeCell ref="A158:J159"/>
    <mergeCell ref="Q158:T159"/>
    <mergeCell ref="K159:M159"/>
    <mergeCell ref="N159:P159"/>
    <mergeCell ref="P166:Q167"/>
    <mergeCell ref="R166:T166"/>
    <mergeCell ref="J167:K167"/>
    <mergeCell ref="L167:M167"/>
    <mergeCell ref="N167:O167"/>
    <mergeCell ref="S167:T167"/>
    <mergeCell ref="A165:B165"/>
    <mergeCell ref="A166:A167"/>
    <mergeCell ref="B166:G167"/>
    <mergeCell ref="H166:I167"/>
    <mergeCell ref="J166:O166"/>
    <mergeCell ref="A170:G170"/>
    <mergeCell ref="H170:I170"/>
    <mergeCell ref="J170:K170"/>
    <mergeCell ref="L170:M170"/>
    <mergeCell ref="N170:O170"/>
    <mergeCell ref="P170:Q170"/>
    <mergeCell ref="S170:T170"/>
    <mergeCell ref="B168:G168"/>
    <mergeCell ref="H168:I168"/>
    <mergeCell ref="J168:K168"/>
    <mergeCell ref="L168:M168"/>
    <mergeCell ref="N168:O168"/>
    <mergeCell ref="P168:Q168"/>
    <mergeCell ref="S168:T168"/>
    <mergeCell ref="B169:G169"/>
    <mergeCell ref="H169:I169"/>
    <mergeCell ref="J169:K169"/>
    <mergeCell ref="L169:M169"/>
    <mergeCell ref="N169:O169"/>
    <mergeCell ref="P169:Q169"/>
    <mergeCell ref="S169:T169"/>
    <mergeCell ref="U96:W96"/>
    <mergeCell ref="U169:X169"/>
    <mergeCell ref="U3:X3"/>
    <mergeCell ref="U4:X4"/>
    <mergeCell ref="U5:X5"/>
    <mergeCell ref="U6:X6"/>
    <mergeCell ref="U28:V28"/>
    <mergeCell ref="U29:V29"/>
    <mergeCell ref="U46:W46"/>
    <mergeCell ref="U58:W58"/>
    <mergeCell ref="U81:W81"/>
    <mergeCell ref="U17:Z19"/>
    <mergeCell ref="U103:Y103"/>
    <mergeCell ref="U104:Y105"/>
  </mergeCells>
  <phoneticPr fontId="6" type="noConversion"/>
  <conditionalFormatting sqref="U3:U6 U28:U29 U169">
    <cfRule type="cellIs" dxfId="23" priority="47" operator="equal">
      <formula>"E bine"</formula>
    </cfRule>
  </conditionalFormatting>
  <conditionalFormatting sqref="U3:U6 U28:U29 U169">
    <cfRule type="cellIs" dxfId="22" priority="46" operator="equal">
      <formula>"NU e bine"</formula>
    </cfRule>
  </conditionalFormatting>
  <conditionalFormatting sqref="U3:V6 U28:V29">
    <cfRule type="cellIs" dxfId="21" priority="39" operator="equal">
      <formula>"Suma trebuie să fie 52"</formula>
    </cfRule>
    <cfRule type="cellIs" dxfId="20" priority="40" operator="equal">
      <formula>"Corect"</formula>
    </cfRule>
    <cfRule type="cellIs" dxfId="19" priority="41" operator="equal">
      <formula>SUM($B$28:$J$28)</formula>
    </cfRule>
    <cfRule type="cellIs" dxfId="18" priority="42" operator="lessThan">
      <formula>"(SUM(B28:K28)=52"</formula>
    </cfRule>
    <cfRule type="cellIs" dxfId="17" priority="43" operator="equal">
      <formula>52</formula>
    </cfRule>
    <cfRule type="cellIs" dxfId="16" priority="44" operator="equal">
      <formula>$K$28</formula>
    </cfRule>
    <cfRule type="cellIs" dxfId="15" priority="45" operator="equal">
      <formula>$B$28:$K$28=52</formula>
    </cfRule>
  </conditionalFormatting>
  <conditionalFormatting sqref="U3:V6 U28:V29 U169:V169">
    <cfRule type="cellIs" dxfId="14" priority="37" operator="equal">
      <formula>"Suma trebuie să fie 52"</formula>
    </cfRule>
    <cfRule type="cellIs" dxfId="13" priority="38" operator="equal">
      <formula>"Corect"</formula>
    </cfRule>
  </conditionalFormatting>
  <conditionalFormatting sqref="U3:X6">
    <cfRule type="cellIs" dxfId="12" priority="36" operator="equal">
      <formula>"Trebuie alocate cel puțin 20 de ore pe săptămână"</formula>
    </cfRule>
  </conditionalFormatting>
  <conditionalFormatting sqref="U28:V29 U169:X169">
    <cfRule type="cellIs" dxfId="11" priority="24" operator="equal">
      <formula>"Corect"</formula>
    </cfRule>
  </conditionalFormatting>
  <conditionalFormatting sqref="U28:V28">
    <cfRule type="cellIs" dxfId="10" priority="23" operator="equal">
      <formula>"Correct"</formula>
    </cfRule>
  </conditionalFormatting>
  <conditionalFormatting sqref="U46:W46 U58:W66 U81:W82 U96:W96">
    <cfRule type="cellIs" dxfId="9" priority="20" operator="equal">
      <formula>"E trebuie să fie cel puțin egal cu C+VP"</formula>
    </cfRule>
    <cfRule type="cellIs" dxfId="8" priority="21" operator="equal">
      <formula>"Corect"</formula>
    </cfRule>
  </conditionalFormatting>
  <conditionalFormatting sqref="U169:V169">
    <cfRule type="cellIs" dxfId="7" priority="2" operator="equal">
      <formula>"Nu corespunde cu tabelul de opționale"</formula>
    </cfRule>
    <cfRule type="cellIs" dxfId="6" priority="3" operator="equal">
      <formula>"Suma trebuie să fie 52"</formula>
    </cfRule>
    <cfRule type="cellIs" dxfId="5" priority="4" operator="equal">
      <formula>"Corect"</formula>
    </cfRule>
    <cfRule type="cellIs" dxfId="4" priority="5" operator="equal">
      <formula>SUM($B$28:$J$28)</formula>
    </cfRule>
    <cfRule type="cellIs" dxfId="3" priority="6" operator="lessThan">
      <formula>"(SUM(B28:K28)=52"</formula>
    </cfRule>
    <cfRule type="cellIs" dxfId="2" priority="7" operator="equal">
      <formula>52</formula>
    </cfRule>
    <cfRule type="cellIs" dxfId="1" priority="8" operator="equal">
      <formula>$K$28</formula>
    </cfRule>
    <cfRule type="cellIs" dxfId="0" priority="9" operator="equal">
      <formula>$B$28:$K$28=52</formula>
    </cfRule>
  </conditionalFormatting>
  <dataValidations disablePrompts="1" count="5">
    <dataValidation type="list" allowBlank="1" showInputMessage="1" showErrorMessage="1" sqref="R87:R95 R72:R80 R105 R39:R45 R51:R57 R103">
      <formula1>$R$38</formula1>
    </dataValidation>
    <dataValidation type="list" allowBlank="1" showInputMessage="1" showErrorMessage="1" sqref="Q87:Q95 Q72:Q80 Q105 Q39:Q45 Q51:Q57 Q103">
      <formula1>$Q$38</formula1>
    </dataValidation>
    <dataValidation type="list" allowBlank="1" showInputMessage="1" showErrorMessage="1" sqref="S87:S95 S39:S45 S105 S51:S57 S72:S80 S103">
      <formula1>$S$38</formula1>
    </dataValidation>
    <dataValidation type="list" allowBlank="1" showInputMessage="1" showErrorMessage="1" sqref="T103 T39:T45 T105 T51:T57 T87:T95 T72:T80 T116:T125 T135:T156">
      <formula1>$O$35:$S$35</formula1>
    </dataValidation>
    <dataValidation type="list" allowBlank="1" showInputMessage="1" showErrorMessage="1" sqref="B116:I125 B135:I156">
      <formula1>$B$37:$B$110</formula1>
    </dataValidation>
  </dataValidations>
  <pageMargins left="0.7" right="0.7" top="0.75" bottom="0.75" header="0.3" footer="0.3"/>
  <pageSetup paperSize="9" orientation="landscape" blackAndWhite="1" r:id="rId1"/>
  <headerFooter>
    <oddHeader>&amp;R&amp;P</oddHeader>
    <oddFooter>&amp;LRECTOR,
Acad. prof. univ. dr. Ioan Aurel Pop&amp;CDECAN,
Prof. dr. Corin Braga&amp;RDIRECTOR DE DEPARTAMENT,
Lect. dr. Renata Georgescu</oddFooter>
  </headerFooter>
  <rowBreaks count="5" manualBreakCount="5">
    <brk id="30" max="16383" man="1"/>
    <brk id="58" max="16383" man="1"/>
    <brk id="96" max="16383" man="1"/>
    <brk id="128" max="16383" man="1"/>
    <brk id="146" max="16383" man="1"/>
  </rowBreaks>
  <ignoredErrors>
    <ignoredError sqref="Q46" formula="1"/>
    <ignoredError sqref="K10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view="pageBreakPreview" zoomScale="60" zoomScaleNormal="100" workbookViewId="0">
      <selection activeCell="H41" sqref="H41"/>
    </sheetView>
  </sheetViews>
  <sheetFormatPr defaultRowHeight="15" x14ac:dyDescent="0.25"/>
  <cols>
    <col min="8" max="9" width="2.85546875" customWidth="1"/>
  </cols>
  <sheetData>
    <row r="1" spans="1:20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x14ac:dyDescent="0.25">
      <c r="A2" s="187" t="s">
        <v>69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</row>
    <row r="3" spans="1:20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x14ac:dyDescent="0.25">
      <c r="A4" s="146" t="s">
        <v>70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</row>
    <row r="5" spans="1:20" ht="24" customHeight="1" x14ac:dyDescent="0.25">
      <c r="A5" s="220" t="s">
        <v>27</v>
      </c>
      <c r="B5" s="170" t="s">
        <v>26</v>
      </c>
      <c r="C5" s="171"/>
      <c r="D5" s="171"/>
      <c r="E5" s="171"/>
      <c r="F5" s="171"/>
      <c r="G5" s="171"/>
      <c r="H5" s="171"/>
      <c r="I5" s="172"/>
      <c r="J5" s="147" t="s">
        <v>40</v>
      </c>
      <c r="K5" s="148" t="s">
        <v>24</v>
      </c>
      <c r="L5" s="148"/>
      <c r="M5" s="148"/>
      <c r="N5" s="148" t="s">
        <v>41</v>
      </c>
      <c r="O5" s="228"/>
      <c r="P5" s="228"/>
      <c r="Q5" s="148" t="s">
        <v>23</v>
      </c>
      <c r="R5" s="148"/>
      <c r="S5" s="148"/>
      <c r="T5" s="148" t="s">
        <v>22</v>
      </c>
    </row>
    <row r="6" spans="1:20" x14ac:dyDescent="0.25">
      <c r="A6" s="221"/>
      <c r="B6" s="173"/>
      <c r="C6" s="174"/>
      <c r="D6" s="174"/>
      <c r="E6" s="174"/>
      <c r="F6" s="174"/>
      <c r="G6" s="174"/>
      <c r="H6" s="174"/>
      <c r="I6" s="175"/>
      <c r="J6" s="145"/>
      <c r="K6" s="69" t="s">
        <v>28</v>
      </c>
      <c r="L6" s="69" t="s">
        <v>29</v>
      </c>
      <c r="M6" s="69" t="s">
        <v>30</v>
      </c>
      <c r="N6" s="69" t="s">
        <v>34</v>
      </c>
      <c r="O6" s="69" t="s">
        <v>7</v>
      </c>
      <c r="P6" s="69" t="s">
        <v>31</v>
      </c>
      <c r="Q6" s="69" t="s">
        <v>32</v>
      </c>
      <c r="R6" s="69" t="s">
        <v>28</v>
      </c>
      <c r="S6" s="69" t="s">
        <v>33</v>
      </c>
      <c r="T6" s="148"/>
    </row>
    <row r="7" spans="1:20" x14ac:dyDescent="0.25">
      <c r="A7" s="241" t="s">
        <v>71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</row>
    <row r="8" spans="1:20" x14ac:dyDescent="0.25">
      <c r="A8" s="71" t="s">
        <v>63</v>
      </c>
      <c r="B8" s="239" t="s">
        <v>72</v>
      </c>
      <c r="C8" s="239"/>
      <c r="D8" s="239"/>
      <c r="E8" s="239"/>
      <c r="F8" s="239"/>
      <c r="G8" s="239"/>
      <c r="H8" s="239"/>
      <c r="I8" s="239"/>
      <c r="J8" s="43">
        <v>5</v>
      </c>
      <c r="K8" s="43">
        <v>2</v>
      </c>
      <c r="L8" s="43">
        <v>1</v>
      </c>
      <c r="M8" s="43">
        <v>0</v>
      </c>
      <c r="N8" s="44">
        <f>K8+L8+M8</f>
        <v>3</v>
      </c>
      <c r="O8" s="44">
        <f>P8-N8</f>
        <v>6</v>
      </c>
      <c r="P8" s="44">
        <f>ROUND(PRODUCT(J8,25)/14,0)</f>
        <v>9</v>
      </c>
      <c r="Q8" s="43" t="s">
        <v>32</v>
      </c>
      <c r="R8" s="43"/>
      <c r="S8" s="45"/>
      <c r="T8" s="45" t="s">
        <v>37</v>
      </c>
    </row>
    <row r="9" spans="1:20" x14ac:dyDescent="0.25">
      <c r="A9" s="71" t="s">
        <v>64</v>
      </c>
      <c r="B9" s="239" t="s">
        <v>73</v>
      </c>
      <c r="C9" s="239"/>
      <c r="D9" s="239"/>
      <c r="E9" s="239"/>
      <c r="F9" s="239"/>
      <c r="G9" s="239"/>
      <c r="H9" s="239"/>
      <c r="I9" s="239"/>
      <c r="J9" s="43">
        <v>5</v>
      </c>
      <c r="K9" s="43">
        <v>2</v>
      </c>
      <c r="L9" s="43">
        <v>1</v>
      </c>
      <c r="M9" s="43">
        <v>0</v>
      </c>
      <c r="N9" s="44">
        <f>K9+L9+M9</f>
        <v>3</v>
      </c>
      <c r="O9" s="44">
        <f>P9-N9</f>
        <v>6</v>
      </c>
      <c r="P9" s="44">
        <f>ROUND(PRODUCT(J9,25)/14,0)</f>
        <v>9</v>
      </c>
      <c r="Q9" s="43" t="s">
        <v>32</v>
      </c>
      <c r="R9" s="43"/>
      <c r="S9" s="45"/>
      <c r="T9" s="45" t="s">
        <v>37</v>
      </c>
    </row>
    <row r="10" spans="1:20" x14ac:dyDescent="0.25">
      <c r="A10" s="242" t="s">
        <v>74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4"/>
    </row>
    <row r="11" spans="1:20" ht="37.5" customHeight="1" x14ac:dyDescent="0.25">
      <c r="A11" s="71" t="s">
        <v>65</v>
      </c>
      <c r="B11" s="267" t="s">
        <v>75</v>
      </c>
      <c r="C11" s="266"/>
      <c r="D11" s="266"/>
      <c r="E11" s="266"/>
      <c r="F11" s="266"/>
      <c r="G11" s="266"/>
      <c r="H11" s="266"/>
      <c r="I11" s="265"/>
      <c r="J11" s="43">
        <v>5</v>
      </c>
      <c r="K11" s="43">
        <v>2</v>
      </c>
      <c r="L11" s="43">
        <v>1</v>
      </c>
      <c r="M11" s="43">
        <v>0</v>
      </c>
      <c r="N11" s="44">
        <f>K11+L11+M11</f>
        <v>3</v>
      </c>
      <c r="O11" s="44">
        <f>P11-N11</f>
        <v>6</v>
      </c>
      <c r="P11" s="44">
        <f>ROUND(PRODUCT(J11,25)/14,0)</f>
        <v>9</v>
      </c>
      <c r="Q11" s="43" t="s">
        <v>32</v>
      </c>
      <c r="R11" s="43"/>
      <c r="S11" s="45"/>
      <c r="T11" s="45" t="s">
        <v>76</v>
      </c>
    </row>
    <row r="12" spans="1:20" ht="20.25" customHeight="1" x14ac:dyDescent="0.25">
      <c r="A12" s="71" t="s">
        <v>66</v>
      </c>
      <c r="B12" s="267" t="s">
        <v>88</v>
      </c>
      <c r="C12" s="266"/>
      <c r="D12" s="266"/>
      <c r="E12" s="266"/>
      <c r="F12" s="266"/>
      <c r="G12" s="266"/>
      <c r="H12" s="266"/>
      <c r="I12" s="265"/>
      <c r="J12" s="43">
        <v>5</v>
      </c>
      <c r="K12" s="43">
        <v>1</v>
      </c>
      <c r="L12" s="43">
        <v>2</v>
      </c>
      <c r="M12" s="43">
        <v>0</v>
      </c>
      <c r="N12" s="44">
        <f>K12+L12+M12</f>
        <v>3</v>
      </c>
      <c r="O12" s="44">
        <f>P12-N12</f>
        <v>6</v>
      </c>
      <c r="P12" s="44">
        <f>ROUND(PRODUCT(J12,25)/14,0)</f>
        <v>9</v>
      </c>
      <c r="Q12" s="43" t="s">
        <v>32</v>
      </c>
      <c r="R12" s="43"/>
      <c r="S12" s="45"/>
      <c r="T12" s="45" t="s">
        <v>77</v>
      </c>
    </row>
    <row r="13" spans="1:20" x14ac:dyDescent="0.25">
      <c r="A13" s="242" t="s">
        <v>78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4"/>
    </row>
    <row r="14" spans="1:20" ht="21" customHeight="1" x14ac:dyDescent="0.25">
      <c r="A14" s="71" t="s">
        <v>79</v>
      </c>
      <c r="B14" s="267" t="s">
        <v>80</v>
      </c>
      <c r="C14" s="266"/>
      <c r="D14" s="266"/>
      <c r="E14" s="266"/>
      <c r="F14" s="266"/>
      <c r="G14" s="266"/>
      <c r="H14" s="266"/>
      <c r="I14" s="265"/>
      <c r="J14" s="43">
        <v>5</v>
      </c>
      <c r="K14" s="43">
        <v>0</v>
      </c>
      <c r="L14" s="43">
        <v>0</v>
      </c>
      <c r="M14" s="43">
        <v>3</v>
      </c>
      <c r="N14" s="44">
        <f>K14+L14+M14</f>
        <v>3</v>
      </c>
      <c r="O14" s="44">
        <f>P14-N14</f>
        <v>6</v>
      </c>
      <c r="P14" s="44">
        <f>ROUND(PRODUCT(J14,25)/14,0)</f>
        <v>9</v>
      </c>
      <c r="Q14" s="43"/>
      <c r="R14" s="43" t="s">
        <v>28</v>
      </c>
      <c r="S14" s="45"/>
      <c r="T14" s="45" t="s">
        <v>76</v>
      </c>
    </row>
    <row r="15" spans="1:20" x14ac:dyDescent="0.25">
      <c r="A15" s="71" t="s">
        <v>81</v>
      </c>
      <c r="B15" s="267" t="s">
        <v>87</v>
      </c>
      <c r="C15" s="266"/>
      <c r="D15" s="266"/>
      <c r="E15" s="266"/>
      <c r="F15" s="266"/>
      <c r="G15" s="266"/>
      <c r="H15" s="266"/>
      <c r="I15" s="265"/>
      <c r="J15" s="43">
        <v>5</v>
      </c>
      <c r="K15" s="43">
        <v>1</v>
      </c>
      <c r="L15" s="43">
        <v>2</v>
      </c>
      <c r="M15" s="43">
        <v>0</v>
      </c>
      <c r="N15" s="44">
        <f>K15+L15+M15</f>
        <v>3</v>
      </c>
      <c r="O15" s="44">
        <f>P15-N15</f>
        <v>6</v>
      </c>
      <c r="P15" s="44">
        <f>ROUND(PRODUCT(J15,25)/14,0)</f>
        <v>9</v>
      </c>
      <c r="Q15" s="43" t="s">
        <v>32</v>
      </c>
      <c r="R15" s="43"/>
      <c r="S15" s="45"/>
      <c r="T15" s="45" t="s">
        <v>77</v>
      </c>
    </row>
    <row r="16" spans="1:20" x14ac:dyDescent="0.25">
      <c r="A16" s="179" t="s">
        <v>82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6"/>
    </row>
    <row r="17" spans="1:20" x14ac:dyDescent="0.25">
      <c r="A17" s="71"/>
      <c r="B17" s="236" t="s">
        <v>67</v>
      </c>
      <c r="C17" s="237"/>
      <c r="D17" s="237"/>
      <c r="E17" s="237"/>
      <c r="F17" s="237"/>
      <c r="G17" s="237"/>
      <c r="H17" s="237"/>
      <c r="I17" s="238"/>
      <c r="J17" s="43">
        <v>5</v>
      </c>
      <c r="K17" s="43"/>
      <c r="L17" s="43"/>
      <c r="M17" s="43"/>
      <c r="N17" s="44"/>
      <c r="O17" s="44"/>
      <c r="P17" s="44"/>
      <c r="Q17" s="43"/>
      <c r="R17" s="43"/>
      <c r="S17" s="45"/>
      <c r="T17" s="46"/>
    </row>
    <row r="18" spans="1:20" x14ac:dyDescent="0.25">
      <c r="A18" s="247" t="s">
        <v>83</v>
      </c>
      <c r="B18" s="248"/>
      <c r="C18" s="248"/>
      <c r="D18" s="248"/>
      <c r="E18" s="248"/>
      <c r="F18" s="248"/>
      <c r="G18" s="248"/>
      <c r="H18" s="248"/>
      <c r="I18" s="249"/>
      <c r="J18" s="47">
        <f>SUM(J8:J9,J11:J12,J14:J15,J17)</f>
        <v>35</v>
      </c>
      <c r="K18" s="47">
        <f>SUM(K8:K9,K11:K12,K14:K15,K17)</f>
        <v>8</v>
      </c>
      <c r="L18" s="47">
        <f>SUM(L8:L9,L11:L12,L14:L15,L17)</f>
        <v>7</v>
      </c>
      <c r="M18" s="47">
        <f>SUM(M8:M9,M11:M12,M14:M15,M17)</f>
        <v>3</v>
      </c>
      <c r="N18" s="47">
        <f>SUM(N8:N9,N11:N12,N14:N15,N17)</f>
        <v>18</v>
      </c>
      <c r="O18" s="47">
        <f>SUM(O8:O9,O11:O12,O14:O15,O17)</f>
        <v>36</v>
      </c>
      <c r="P18" s="47">
        <f>SUM(P8:P9,P11:P12,P14:P15,P17)</f>
        <v>54</v>
      </c>
      <c r="Q18" s="48">
        <f>COUNTIF(Q8:Q9,"E")+COUNTIF(Q11:Q12,"E")+COUNTIF(Q14:Q15,"E")+COUNTIF(Q17,"E")</f>
        <v>5</v>
      </c>
      <c r="R18" s="48">
        <f>COUNTIF(R8:R9,"C")+COUNTIF(R11:R12,"C")+COUNTIF(R14:R15,"C")+COUNTIF(R17,"C")</f>
        <v>1</v>
      </c>
      <c r="S18" s="48">
        <f>COUNTIF(S8:S9,"VP")+COUNTIF(S11:S12,"VP")+COUNTIF(S14:S15,"VP")+COUNTIF(S17,"VP")</f>
        <v>0</v>
      </c>
      <c r="T18" s="49"/>
    </row>
    <row r="19" spans="1:20" x14ac:dyDescent="0.25">
      <c r="A19" s="250" t="s">
        <v>48</v>
      </c>
      <c r="B19" s="251"/>
      <c r="C19" s="251"/>
      <c r="D19" s="251"/>
      <c r="E19" s="251"/>
      <c r="F19" s="251"/>
      <c r="G19" s="251"/>
      <c r="H19" s="251"/>
      <c r="I19" s="251"/>
      <c r="J19" s="252"/>
      <c r="K19" s="47">
        <f>SUM(K8:K9,K11:K12,K14:K15)*14</f>
        <v>112</v>
      </c>
      <c r="L19" s="47">
        <f>SUM(L8:L9,L11:L12,L14:L15)*14</f>
        <v>98</v>
      </c>
      <c r="M19" s="47">
        <f>SUM(M8:M9,M11:M12,M14:M15)*14</f>
        <v>42</v>
      </c>
      <c r="N19" s="47">
        <f>SUM(N8:N9,N11:N12,N14:N15)*14</f>
        <v>252</v>
      </c>
      <c r="O19" s="47">
        <f>SUM(O8:O9,O11:O12,O14:O15)*14</f>
        <v>504</v>
      </c>
      <c r="P19" s="47">
        <f>SUM(P8:P9,P11:P12,P14:P15)*14</f>
        <v>756</v>
      </c>
      <c r="Q19" s="256"/>
      <c r="R19" s="257"/>
      <c r="S19" s="257"/>
      <c r="T19" s="258"/>
    </row>
    <row r="20" spans="1:20" x14ac:dyDescent="0.25">
      <c r="A20" s="253"/>
      <c r="B20" s="254"/>
      <c r="C20" s="254"/>
      <c r="D20" s="254"/>
      <c r="E20" s="254"/>
      <c r="F20" s="254"/>
      <c r="G20" s="254"/>
      <c r="H20" s="254"/>
      <c r="I20" s="254"/>
      <c r="J20" s="255"/>
      <c r="K20" s="262">
        <f>SUM(K19:M19)</f>
        <v>252</v>
      </c>
      <c r="L20" s="263"/>
      <c r="M20" s="264"/>
      <c r="N20" s="262">
        <f>SUM(N19:O19)</f>
        <v>756</v>
      </c>
      <c r="O20" s="263"/>
      <c r="P20" s="264"/>
      <c r="Q20" s="259"/>
      <c r="R20" s="260"/>
      <c r="S20" s="260"/>
      <c r="T20" s="261"/>
    </row>
    <row r="21" spans="1:20" x14ac:dyDescent="0.25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x14ac:dyDescent="0.25">
      <c r="A22" s="240" t="s">
        <v>84</v>
      </c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</row>
    <row r="23" spans="1:20" x14ac:dyDescent="0.25">
      <c r="A23" s="240" t="s">
        <v>85</v>
      </c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</row>
    <row r="24" spans="1:20" x14ac:dyDescent="0.25">
      <c r="A24" s="240" t="s">
        <v>86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</row>
    <row r="25" spans="1:20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7" spans="1:20" x14ac:dyDescent="0.25">
      <c r="B27" s="72"/>
    </row>
  </sheetData>
  <mergeCells count="28">
    <mergeCell ref="A22:T22"/>
    <mergeCell ref="A23:T23"/>
    <mergeCell ref="B12:I12"/>
    <mergeCell ref="B14:I14"/>
    <mergeCell ref="A19:J20"/>
    <mergeCell ref="Q19:T20"/>
    <mergeCell ref="K20:M20"/>
    <mergeCell ref="N20:P20"/>
    <mergeCell ref="Q5:S5"/>
    <mergeCell ref="T5:T6"/>
    <mergeCell ref="A24:T24"/>
    <mergeCell ref="A7:T7"/>
    <mergeCell ref="B8:I8"/>
    <mergeCell ref="A10:T10"/>
    <mergeCell ref="A13:T13"/>
    <mergeCell ref="A16:T16"/>
    <mergeCell ref="A18:I18"/>
    <mergeCell ref="B11:I11"/>
    <mergeCell ref="B15:I15"/>
    <mergeCell ref="B9:I9"/>
    <mergeCell ref="B17:I17"/>
    <mergeCell ref="A2:T2"/>
    <mergeCell ref="A4:T4"/>
    <mergeCell ref="A5:A6"/>
    <mergeCell ref="B5:I6"/>
    <mergeCell ref="J5:J6"/>
    <mergeCell ref="K5:M5"/>
    <mergeCell ref="N5:P5"/>
  </mergeCells>
  <dataValidations count="3">
    <dataValidation type="list" allowBlank="1" showInputMessage="1" showErrorMessage="1" sqref="R11:R12 R14:R15 R8:R9 R17">
      <formula1>$R$39</formula1>
    </dataValidation>
    <dataValidation type="list" allowBlank="1" showInputMessage="1" showErrorMessage="1" sqref="Q11:Q12 Q14:Q15 Q8:Q9 Q17">
      <formula1>$Q$39</formula1>
    </dataValidation>
    <dataValidation type="list" allowBlank="1" showInputMessage="1" showErrorMessage="1" sqref="S11:S12 S14:S15 S8:S9 S17">
      <formula1>$S$39</formula1>
    </dataValidation>
  </dataValidations>
  <pageMargins left="0.25" right="0.25" top="0.75" bottom="0.75" header="0.3" footer="0.3"/>
  <pageSetup scale="75" orientation="landscape" r:id="rId1"/>
  <headerFooter>
    <oddFooter>&amp;LRECTOR,
Acad.Prof.univ.dr. Ioan Aurel POP&amp;RDIRECTOR, 
Conf. univ. dr. Cătălin GLAVA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2F100BAAD154B946BFA08EDEEF246" ma:contentTypeVersion="0" ma:contentTypeDescription="Create a new document." ma:contentTypeScope="" ma:versionID="2159e31995da096ebf1b3f27d3835dd9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0514809-BC3A-4600-9328-1B6E0964C991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70C305D-D13A-45F5-8B70-75306F24CA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DEF321-5BFD-4764-B468-61EAB5C021FA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DPPD 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Gelu</dc:creator>
  <cp:lastModifiedBy>Aurica</cp:lastModifiedBy>
  <cp:lastPrinted>2019-04-05T09:18:43Z</cp:lastPrinted>
  <dcterms:created xsi:type="dcterms:W3CDTF">2013-06-27T08:19:59Z</dcterms:created>
  <dcterms:modified xsi:type="dcterms:W3CDTF">2019-04-05T09:19:26Z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0x0101006EE2F100BAAD154B946BFA08EDEEF246</vt:lpwstr>
  </property>
</Properties>
</file>