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rica\Desktop\master_martie v2\"/>
    </mc:Choice>
  </mc:AlternateContent>
  <bookViews>
    <workbookView xWindow="0" yWindow="0" windowWidth="24000" windowHeight="9735" activeTab="1"/>
  </bookViews>
  <sheets>
    <sheet name="Sheet1" sheetId="1" r:id="rId1"/>
    <sheet name="Sheet3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" i="1" l="1"/>
  <c r="S108" i="1" l="1"/>
  <c r="S109" i="1"/>
  <c r="S110" i="1"/>
  <c r="S111" i="1"/>
  <c r="S112" i="1"/>
  <c r="S113" i="1"/>
  <c r="S114" i="1"/>
  <c r="R108" i="1"/>
  <c r="R109" i="1"/>
  <c r="R110" i="1"/>
  <c r="R111" i="1"/>
  <c r="R112" i="1"/>
  <c r="R113" i="1"/>
  <c r="Q109" i="1"/>
  <c r="Q110" i="1"/>
  <c r="Q111" i="1"/>
  <c r="M109" i="1"/>
  <c r="M110" i="1"/>
  <c r="M111" i="1"/>
  <c r="L109" i="1"/>
  <c r="L110" i="1"/>
  <c r="L111" i="1"/>
  <c r="K109" i="1"/>
  <c r="K110" i="1"/>
  <c r="K111" i="1"/>
  <c r="J109" i="1"/>
  <c r="J110" i="1"/>
  <c r="J111" i="1"/>
  <c r="A109" i="1"/>
  <c r="A110" i="1"/>
  <c r="A111" i="1"/>
  <c r="S132" i="1"/>
  <c r="R132" i="1"/>
  <c r="Q132" i="1"/>
  <c r="M132" i="1"/>
  <c r="L132" i="1"/>
  <c r="K132" i="1"/>
  <c r="J132" i="1"/>
  <c r="A132" i="1"/>
  <c r="R131" i="1"/>
  <c r="R133" i="1"/>
  <c r="R134" i="1"/>
  <c r="R135" i="1"/>
  <c r="A133" i="1"/>
  <c r="A134" i="1"/>
  <c r="S133" i="1"/>
  <c r="S134" i="1"/>
  <c r="Q133" i="1"/>
  <c r="Q134" i="1"/>
  <c r="M133" i="1"/>
  <c r="M134" i="1"/>
  <c r="L133" i="1"/>
  <c r="L134" i="1"/>
  <c r="K133" i="1"/>
  <c r="K134" i="1"/>
  <c r="J133" i="1"/>
  <c r="J134" i="1"/>
  <c r="K125" i="1"/>
  <c r="U80" i="1"/>
  <c r="M98" i="1"/>
  <c r="L98" i="1"/>
  <c r="K98" i="1"/>
  <c r="S97" i="1"/>
  <c r="R97" i="1"/>
  <c r="Q97" i="1"/>
  <c r="M97" i="1"/>
  <c r="L97" i="1"/>
  <c r="K97" i="1"/>
  <c r="J97" i="1"/>
  <c r="U6" i="1"/>
  <c r="U5" i="1"/>
  <c r="U4" i="1"/>
  <c r="U3" i="1"/>
  <c r="T87" i="1"/>
  <c r="T77" i="1"/>
  <c r="T58" i="1"/>
  <c r="T47" i="1"/>
  <c r="U29" i="1"/>
  <c r="U28" i="1"/>
  <c r="S131" i="1"/>
  <c r="Q131" i="1"/>
  <c r="M131" i="1"/>
  <c r="L131" i="1"/>
  <c r="K131" i="1"/>
  <c r="J131" i="1"/>
  <c r="A131" i="1"/>
  <c r="S130" i="1"/>
  <c r="R130" i="1"/>
  <c r="Q130" i="1"/>
  <c r="M130" i="1"/>
  <c r="L130" i="1"/>
  <c r="K130" i="1"/>
  <c r="J130" i="1"/>
  <c r="A130" i="1"/>
  <c r="S129" i="1"/>
  <c r="R129" i="1"/>
  <c r="Q129" i="1"/>
  <c r="M129" i="1"/>
  <c r="L129" i="1"/>
  <c r="K129" i="1"/>
  <c r="J129" i="1"/>
  <c r="A129" i="1"/>
  <c r="S128" i="1"/>
  <c r="R128" i="1"/>
  <c r="Q128" i="1"/>
  <c r="M128" i="1"/>
  <c r="L128" i="1"/>
  <c r="K128" i="1"/>
  <c r="J128" i="1"/>
  <c r="A128" i="1"/>
  <c r="S127" i="1"/>
  <c r="R127" i="1"/>
  <c r="Q127" i="1"/>
  <c r="M127" i="1"/>
  <c r="L127" i="1"/>
  <c r="K127" i="1"/>
  <c r="J127" i="1"/>
  <c r="A127" i="1"/>
  <c r="R114" i="1"/>
  <c r="Q114" i="1"/>
  <c r="M114" i="1"/>
  <c r="L114" i="1"/>
  <c r="K114" i="1"/>
  <c r="J114" i="1"/>
  <c r="A114" i="1"/>
  <c r="P86" i="1"/>
  <c r="P85" i="1"/>
  <c r="P135" i="1" s="1"/>
  <c r="P84" i="1"/>
  <c r="P111" i="1" s="1"/>
  <c r="P83" i="1"/>
  <c r="P131" i="1" s="1"/>
  <c r="P82" i="1"/>
  <c r="P130" i="1" s="1"/>
  <c r="S135" i="1"/>
  <c r="Q135" i="1"/>
  <c r="M135" i="1"/>
  <c r="L135" i="1"/>
  <c r="K135" i="1"/>
  <c r="J135" i="1"/>
  <c r="A135" i="1"/>
  <c r="S126" i="1"/>
  <c r="R126" i="1"/>
  <c r="Q126" i="1"/>
  <c r="M126" i="1"/>
  <c r="L126" i="1"/>
  <c r="K126" i="1"/>
  <c r="J126" i="1"/>
  <c r="A126" i="1"/>
  <c r="S125" i="1"/>
  <c r="R125" i="1"/>
  <c r="Q125" i="1"/>
  <c r="M125" i="1"/>
  <c r="L125" i="1"/>
  <c r="J125" i="1"/>
  <c r="A125" i="1"/>
  <c r="S124" i="1"/>
  <c r="R124" i="1"/>
  <c r="Q124" i="1"/>
  <c r="M124" i="1"/>
  <c r="L124" i="1"/>
  <c r="K124" i="1"/>
  <c r="J124" i="1"/>
  <c r="A124" i="1"/>
  <c r="Q107" i="1"/>
  <c r="R106" i="1"/>
  <c r="S106" i="1"/>
  <c r="Q113" i="1"/>
  <c r="M113" i="1"/>
  <c r="L113" i="1"/>
  <c r="K113" i="1"/>
  <c r="J113" i="1"/>
  <c r="A113" i="1"/>
  <c r="Q112" i="1"/>
  <c r="M112" i="1"/>
  <c r="L112" i="1"/>
  <c r="K112" i="1"/>
  <c r="J112" i="1"/>
  <c r="A112" i="1"/>
  <c r="A108" i="1"/>
  <c r="A107" i="1"/>
  <c r="Q108" i="1"/>
  <c r="M108" i="1"/>
  <c r="L108" i="1"/>
  <c r="K108" i="1"/>
  <c r="J108" i="1"/>
  <c r="S107" i="1"/>
  <c r="R107" i="1"/>
  <c r="M107" i="1"/>
  <c r="L107" i="1"/>
  <c r="K107" i="1"/>
  <c r="J107" i="1"/>
  <c r="Q106" i="1"/>
  <c r="M106" i="1"/>
  <c r="L106" i="1"/>
  <c r="K106" i="1"/>
  <c r="J106" i="1"/>
  <c r="A106" i="1"/>
  <c r="N43" i="1"/>
  <c r="N124" i="1" s="1"/>
  <c r="P43" i="1"/>
  <c r="P96" i="1"/>
  <c r="P97" i="1" s="1"/>
  <c r="N94" i="1"/>
  <c r="P57" i="1"/>
  <c r="P127" i="1" s="1"/>
  <c r="N57" i="1"/>
  <c r="N127" i="1"/>
  <c r="N96" i="1"/>
  <c r="P94" i="1"/>
  <c r="S87" i="1"/>
  <c r="R87" i="1"/>
  <c r="Q87" i="1"/>
  <c r="M87" i="1"/>
  <c r="L87" i="1"/>
  <c r="K87" i="1"/>
  <c r="J87" i="1"/>
  <c r="N86" i="1"/>
  <c r="N85" i="1"/>
  <c r="N135" i="1"/>
  <c r="N84" i="1"/>
  <c r="N83" i="1"/>
  <c r="N131" i="1" s="1"/>
  <c r="N82" i="1"/>
  <c r="S77" i="1"/>
  <c r="R77" i="1"/>
  <c r="Q77" i="1"/>
  <c r="M77" i="1"/>
  <c r="L77" i="1"/>
  <c r="K77" i="1"/>
  <c r="J77" i="1"/>
  <c r="S145" i="1" s="1"/>
  <c r="S147" i="1" s="1"/>
  <c r="P76" i="1"/>
  <c r="N76" i="1"/>
  <c r="N134" i="1" s="1"/>
  <c r="P75" i="1"/>
  <c r="P110" i="1" s="1"/>
  <c r="N75" i="1"/>
  <c r="N110" i="1" s="1"/>
  <c r="P74" i="1"/>
  <c r="P129" i="1" s="1"/>
  <c r="N74" i="1"/>
  <c r="N129" i="1" s="1"/>
  <c r="P73" i="1"/>
  <c r="P128" i="1" s="1"/>
  <c r="N73" i="1"/>
  <c r="N128" i="1" s="1"/>
  <c r="P72" i="1"/>
  <c r="P132" i="1" s="1"/>
  <c r="N72" i="1"/>
  <c r="N132" i="1" s="1"/>
  <c r="S58" i="1"/>
  <c r="R58" i="1"/>
  <c r="Q58" i="1"/>
  <c r="U58" i="1" s="1"/>
  <c r="M58" i="1"/>
  <c r="L58" i="1"/>
  <c r="K58" i="1"/>
  <c r="J58" i="1"/>
  <c r="P56" i="1"/>
  <c r="P126" i="1"/>
  <c r="N56" i="1"/>
  <c r="N126" i="1"/>
  <c r="P55" i="1"/>
  <c r="P114" i="1"/>
  <c r="N55" i="1"/>
  <c r="N114" i="1"/>
  <c r="P54" i="1"/>
  <c r="P113" i="1"/>
  <c r="N54" i="1"/>
  <c r="N113" i="1"/>
  <c r="P53" i="1"/>
  <c r="N53" i="1"/>
  <c r="N112" i="1" s="1"/>
  <c r="N45" i="1"/>
  <c r="N109" i="1"/>
  <c r="N44" i="1"/>
  <c r="N125" i="1"/>
  <c r="N42" i="1"/>
  <c r="N108" i="1"/>
  <c r="N41" i="1"/>
  <c r="N40" i="1"/>
  <c r="N47" i="1" s="1"/>
  <c r="P45" i="1"/>
  <c r="P109" i="1"/>
  <c r="K47" i="1"/>
  <c r="P44" i="1"/>
  <c r="P125" i="1" s="1"/>
  <c r="P42" i="1"/>
  <c r="P108" i="1"/>
  <c r="P41" i="1"/>
  <c r="O41" i="1" s="1"/>
  <c r="O107" i="1" s="1"/>
  <c r="S47" i="1"/>
  <c r="R47" i="1"/>
  <c r="Q47" i="1"/>
  <c r="U47" i="1" s="1"/>
  <c r="P40" i="1"/>
  <c r="P106" i="1" s="1"/>
  <c r="M47" i="1"/>
  <c r="L47" i="1"/>
  <c r="J47" i="1"/>
  <c r="R145" i="1" s="1"/>
  <c r="R147" i="1" s="1"/>
  <c r="P133" i="1"/>
  <c r="N133" i="1"/>
  <c r="P112" i="1"/>
  <c r="N97" i="1"/>
  <c r="O54" i="1"/>
  <c r="O113" i="1" s="1"/>
  <c r="O56" i="1"/>
  <c r="O126" i="1" s="1"/>
  <c r="O96" i="1"/>
  <c r="P107" i="1"/>
  <c r="P124" i="1"/>
  <c r="N107" i="1"/>
  <c r="O43" i="1"/>
  <c r="O124" i="1" s="1"/>
  <c r="O45" i="1"/>
  <c r="O109" i="1"/>
  <c r="O42" i="1"/>
  <c r="O108" i="1"/>
  <c r="N87" i="1" l="1"/>
  <c r="K99" i="1"/>
  <c r="U77" i="1"/>
  <c r="O75" i="1"/>
  <c r="O110" i="1" s="1"/>
  <c r="S136" i="1"/>
  <c r="P98" i="1"/>
  <c r="N146" i="1" s="1"/>
  <c r="U146" i="1" s="1"/>
  <c r="J136" i="1"/>
  <c r="Q136" i="1"/>
  <c r="R136" i="1"/>
  <c r="O83" i="1"/>
  <c r="O131" i="1" s="1"/>
  <c r="O86" i="1"/>
  <c r="M136" i="1"/>
  <c r="M137" i="1" s="1"/>
  <c r="O82" i="1"/>
  <c r="O130" i="1" s="1"/>
  <c r="O73" i="1"/>
  <c r="O128" i="1" s="1"/>
  <c r="N77" i="1"/>
  <c r="O53" i="1"/>
  <c r="O55" i="1"/>
  <c r="O114" i="1" s="1"/>
  <c r="O76" i="1"/>
  <c r="N130" i="1"/>
  <c r="O84" i="1"/>
  <c r="O111" i="1" s="1"/>
  <c r="U87" i="1"/>
  <c r="N98" i="1"/>
  <c r="O112" i="1"/>
  <c r="O134" i="1"/>
  <c r="O133" i="1"/>
  <c r="J146" i="1"/>
  <c r="P115" i="1"/>
  <c r="P116" i="1" s="1"/>
  <c r="S115" i="1"/>
  <c r="P58" i="1"/>
  <c r="P134" i="1"/>
  <c r="P136" i="1" s="1"/>
  <c r="P137" i="1" s="1"/>
  <c r="P47" i="1"/>
  <c r="P77" i="1"/>
  <c r="N111" i="1"/>
  <c r="Q115" i="1"/>
  <c r="N136" i="1"/>
  <c r="N137" i="1" s="1"/>
  <c r="O57" i="1"/>
  <c r="O127" i="1" s="1"/>
  <c r="N58" i="1"/>
  <c r="O44" i="1"/>
  <c r="O125" i="1" s="1"/>
  <c r="O85" i="1"/>
  <c r="O135" i="1" s="1"/>
  <c r="O40" i="1"/>
  <c r="N106" i="1"/>
  <c r="P87" i="1"/>
  <c r="O72" i="1"/>
  <c r="O74" i="1"/>
  <c r="O129" i="1" s="1"/>
  <c r="O94" i="1"/>
  <c r="J115" i="1"/>
  <c r="K136" i="1"/>
  <c r="K137" i="1" s="1"/>
  <c r="R115" i="1"/>
  <c r="L136" i="1"/>
  <c r="L137" i="1" s="1"/>
  <c r="K115" i="1"/>
  <c r="K116" i="1" s="1"/>
  <c r="M115" i="1"/>
  <c r="M116" i="1" s="1"/>
  <c r="L115" i="1"/>
  <c r="L116" i="1" s="1"/>
  <c r="N115" i="1" l="1"/>
  <c r="N116" i="1" s="1"/>
  <c r="K138" i="1"/>
  <c r="N145" i="1"/>
  <c r="N147" i="1" s="1"/>
  <c r="K117" i="1"/>
  <c r="O58" i="1"/>
  <c r="O47" i="1"/>
  <c r="O106" i="1"/>
  <c r="O115" i="1" s="1"/>
  <c r="O116" i="1" s="1"/>
  <c r="N117" i="1" s="1"/>
  <c r="O132" i="1"/>
  <c r="O136" i="1" s="1"/>
  <c r="O137" i="1" s="1"/>
  <c r="N138" i="1" s="1"/>
  <c r="O77" i="1"/>
  <c r="O87" i="1"/>
  <c r="O97" i="1"/>
  <c r="O98" i="1"/>
  <c r="J145" i="1"/>
  <c r="H146" i="1"/>
  <c r="J147" i="1" l="1"/>
  <c r="H147" i="1" s="1"/>
  <c r="P146" i="1" s="1"/>
  <c r="H145" i="1"/>
  <c r="P145" i="1" s="1"/>
  <c r="L146" i="1"/>
  <c r="L145" i="1" s="1"/>
  <c r="L147" i="1" s="1"/>
  <c r="N99" i="1"/>
  <c r="P147" i="1" l="1"/>
</calcChain>
</file>

<file path=xl/sharedStrings.xml><?xml version="1.0" encoding="utf-8"?>
<sst xmlns="http://schemas.openxmlformats.org/spreadsheetml/2006/main" count="333" uniqueCount="130">
  <si>
    <t xml:space="preserve">UNIVERSITATEA BABEŞ-BOLYAI CLUJ-NAPOCA
</t>
  </si>
  <si>
    <t>Şi:</t>
  </si>
  <si>
    <t>Activităţi didactice</t>
  </si>
  <si>
    <t>Sesiune de examene</t>
  </si>
  <si>
    <t>Vacanţă</t>
  </si>
  <si>
    <t>Sem I</t>
  </si>
  <si>
    <t>Sem II</t>
  </si>
  <si>
    <t>I</t>
  </si>
  <si>
    <t>V</t>
  </si>
  <si>
    <t>R</t>
  </si>
  <si>
    <t>Stagii de practică</t>
  </si>
  <si>
    <t xml:space="preserve">iarna </t>
  </si>
  <si>
    <t>prim</t>
  </si>
  <si>
    <t>vara</t>
  </si>
  <si>
    <t>Anul I</t>
  </si>
  <si>
    <t>Anul II</t>
  </si>
  <si>
    <t>II. DESFĂŞURAREA STUDIILOR (în număr de săptămani)</t>
  </si>
  <si>
    <r>
      <t xml:space="preserve">Forma de învăţământ: </t>
    </r>
    <r>
      <rPr>
        <b/>
        <sz val="10"/>
        <color indexed="8"/>
        <rFont val="Times New Roman"/>
        <family val="1"/>
      </rPr>
      <t>cu frecvenţă</t>
    </r>
  </si>
  <si>
    <t>L.P comasate</t>
  </si>
  <si>
    <t xml:space="preserve">III. NUMĂRUL ORELOR PE SĂPTĂMANĂ </t>
  </si>
  <si>
    <t>V. MODUL DE ALEGERE A DISCIPLINELOR OPŢIONALE</t>
  </si>
  <si>
    <t>VII. TABELUL DISCIPLINELOR</t>
  </si>
  <si>
    <t>Felul disciplinei</t>
  </si>
  <si>
    <t>Forme de evaluare</t>
  </si>
  <si>
    <t>Ore fizice săptămânale</t>
  </si>
  <si>
    <t>TOTAL</t>
  </si>
  <si>
    <t>DENUMIREA DISCIPLINELOR</t>
  </si>
  <si>
    <t>COD</t>
  </si>
  <si>
    <t>C</t>
  </si>
  <si>
    <t>S</t>
  </si>
  <si>
    <t>LP</t>
  </si>
  <si>
    <t>T</t>
  </si>
  <si>
    <t>E</t>
  </si>
  <si>
    <t>VP</t>
  </si>
  <si>
    <t>F</t>
  </si>
  <si>
    <t>Semestrul I</t>
  </si>
  <si>
    <t>Semestrul II</t>
  </si>
  <si>
    <t>DF</t>
  </si>
  <si>
    <t>DS</t>
  </si>
  <si>
    <t>DC</t>
  </si>
  <si>
    <t>Credite ECTS</t>
  </si>
  <si>
    <t>Ore alocate studiului</t>
  </si>
  <si>
    <t>ANUL I, SEMESTRUL 1</t>
  </si>
  <si>
    <t>ANUL I, SEMESTRUL 2</t>
  </si>
  <si>
    <t>ANUL II, SEMESTRUL 3</t>
  </si>
  <si>
    <t>ANUL II, SEMESTRUL 4</t>
  </si>
  <si>
    <t>DISCIPLINE OPȚIONALE</t>
  </si>
  <si>
    <t>%</t>
  </si>
  <si>
    <t xml:space="preserve">TOTAL ORE FIZICE / TOTAL ORE ALOCATE STUDIULUI </t>
  </si>
  <si>
    <t xml:space="preserve">Anexă la Planul de Învățământ specializarea / programul de studiu: </t>
  </si>
  <si>
    <t>DISCIPLINE</t>
  </si>
  <si>
    <t>OBLIGATORII</t>
  </si>
  <si>
    <t>OPȚIONALE</t>
  </si>
  <si>
    <t>ORE FIZICE</t>
  </si>
  <si>
    <t>ORE ALOCATE STUDIULUI</t>
  </si>
  <si>
    <t>NR. DE CREDITE</t>
  </si>
  <si>
    <t>AN I</t>
  </si>
  <si>
    <t>AN II</t>
  </si>
  <si>
    <t>BILANȚ GENERAL</t>
  </si>
  <si>
    <r>
      <t xml:space="preserve">Durata studiilor: </t>
    </r>
    <r>
      <rPr>
        <b/>
        <sz val="10"/>
        <color indexed="8"/>
        <rFont val="Times New Roman"/>
        <family val="1"/>
      </rPr>
      <t>4 semestre</t>
    </r>
  </si>
  <si>
    <t>120 de credite din care:</t>
  </si>
  <si>
    <t>I. CERINŢE PENTRU OBŢINEREA DIPLOMEI DE MASTER</t>
  </si>
  <si>
    <r>
      <rPr>
        <b/>
        <sz val="10"/>
        <color indexed="8"/>
        <rFont val="Times New Roman"/>
        <family val="1"/>
      </rPr>
      <t xml:space="preserve">10 </t>
    </r>
    <r>
      <rPr>
        <sz val="10"/>
        <color indexed="8"/>
        <rFont val="Times New Roman"/>
        <family val="1"/>
      </rPr>
      <t>credite la examenul de susținere a disertației</t>
    </r>
  </si>
  <si>
    <t>Pentru a ocupa posturi didactice în învăţământul liceal, postliceal şi universitar, absolvenţii trebuie să posede Certificat de absolvire a Programului se studii psihopedagogice, Nivelul II, a Departamentului pentru pregătirea personalului didactic. Disciplinelor Departamentului li se repartizează 30 de credite (+ 5 credite aferente examenului de absolvire).</t>
  </si>
  <si>
    <t xml:space="preserve">TOTAL CREDITE / ORE PE SĂPTĂMÂNĂ / EVALUĂRI </t>
  </si>
  <si>
    <r>
      <rPr>
        <b/>
        <sz val="10"/>
        <color indexed="8"/>
        <rFont val="Times New Roman"/>
        <family val="1"/>
      </rPr>
      <t>IV.EXAMENUL DE DISERTAȚIE</t>
    </r>
    <r>
      <rPr>
        <sz val="10"/>
        <color indexed="8"/>
        <rFont val="Times New Roman"/>
        <family val="1"/>
      </rPr>
      <t xml:space="preserve"> - perioada iunie-iulie (1 săptămână)
Proba:  Prezentarea şi susţinerea lucrării de disertație - 10 credite
</t>
    </r>
  </si>
  <si>
    <t>ÎN TOATE TABELELE DIN ACEASTĂ MACHETĂ, TREBUIE SĂ INTRODUCEȚI  DATE NUMAI ÎN CELULELE MARCATE CU GALBEN</t>
  </si>
  <si>
    <t>Verificați standardele specifice domeniului dumneavoastră pentru a evita incongruențele.</t>
  </si>
  <si>
    <t>Tabelele/rândurile necompletate se șterg sau se ascund (dacă afectează formulele) HIDE</t>
  </si>
  <si>
    <t>Titlul absolventului:  MASTER</t>
  </si>
  <si>
    <t>În contul a cel mult 3 discipline opţionale generale, studentul are dreptul să aleagă 3 discipline de la alte specializări ale facultăţilor din Universitatea „Babeş-Bolyai”, respectând condiționările din planurile de învățământ ale respectivelor specializări.</t>
  </si>
  <si>
    <t>DA</t>
  </si>
  <si>
    <t>DSIN</t>
  </si>
  <si>
    <t>TOTAL CREDITE / ORE PE SĂPTĂMÂNĂ / EVALUĂRI</t>
  </si>
  <si>
    <t>FACULTATEA DE LITERE</t>
  </si>
  <si>
    <t>Domeniul: Filologie</t>
  </si>
  <si>
    <t>Limba de predare: engleză, franceză, germană, italiană, română, spaniolă</t>
  </si>
  <si>
    <r>
      <rPr>
        <b/>
        <sz val="10"/>
        <color indexed="8"/>
        <rFont val="Times New Roman"/>
        <family val="1"/>
      </rPr>
      <t xml:space="preserve">  114 </t>
    </r>
    <r>
      <rPr>
        <sz val="10"/>
        <color indexed="8"/>
        <rFont val="Times New Roman"/>
        <family val="1"/>
      </rPr>
      <t>de credite la disciplinele obligatorii;</t>
    </r>
  </si>
  <si>
    <r>
      <rPr>
        <b/>
        <sz val="10"/>
        <color indexed="8"/>
        <rFont val="Times New Roman"/>
        <family val="1"/>
      </rPr>
      <t xml:space="preserve">  6 </t>
    </r>
    <r>
      <rPr>
        <sz val="10"/>
        <color indexed="8"/>
        <rFont val="Times New Roman"/>
        <family val="1"/>
      </rPr>
      <t xml:space="preserve"> credite la disciplinele opţionale;</t>
    </r>
  </si>
  <si>
    <t>Sem. 3: LMX2101 - Discipline Opţionale din oferta  Facultăţii/Universităţii</t>
  </si>
  <si>
    <t>Sem. 4: LMX2201 - Discipline Opţionale din oferta  Facultăţii/Universităţii</t>
  </si>
  <si>
    <t>LMC1101</t>
  </si>
  <si>
    <t>LMC1102</t>
  </si>
  <si>
    <t>LMC1103</t>
  </si>
  <si>
    <t>LMC1105</t>
  </si>
  <si>
    <t>LMC1106</t>
  </si>
  <si>
    <t>LMC1108</t>
  </si>
  <si>
    <t>Limba română contemporană 1</t>
  </si>
  <si>
    <t>Limbă şi studii culturale 1 B</t>
  </si>
  <si>
    <t>Limbă şi studii culturale 1 C</t>
  </si>
  <si>
    <t>Interpretare consecutivă fără notiţe</t>
  </si>
  <si>
    <t xml:space="preserve">Tehnici de interpretare </t>
  </si>
  <si>
    <t xml:space="preserve">Relaţii publice </t>
  </si>
  <si>
    <t>LMC1201</t>
  </si>
  <si>
    <t>LMC1202</t>
  </si>
  <si>
    <t>LMC1203</t>
  </si>
  <si>
    <t>LMC1205</t>
  </si>
  <si>
    <t>LMC1211</t>
  </si>
  <si>
    <t>Limba română contemporană 2</t>
  </si>
  <si>
    <t>Limbă şi studii culturale 2 B</t>
  </si>
  <si>
    <t>Limbă şi studii culturale 2 C</t>
  </si>
  <si>
    <t>Interpretare consecutivă cu notiţe</t>
  </si>
  <si>
    <t>Practica profesională 1</t>
  </si>
  <si>
    <t>LMC2104</t>
  </si>
  <si>
    <t>LMC2105</t>
  </si>
  <si>
    <t>LMC2107</t>
  </si>
  <si>
    <t>LMC2109</t>
  </si>
  <si>
    <t>LMX2101</t>
  </si>
  <si>
    <t>Tehnologia informaţiei şi comuncaţiilor (TIC)</t>
  </si>
  <si>
    <t>Interpretare simultană (B + C1 + C2)</t>
  </si>
  <si>
    <t>Teoria interpretării 1</t>
  </si>
  <si>
    <t>Instituţii europene</t>
  </si>
  <si>
    <t>Curs opţional la liberă alegere (din lista de opţiuni a facultăţii/UBB)</t>
  </si>
  <si>
    <t>LMC2205</t>
  </si>
  <si>
    <t>LMC2207</t>
  </si>
  <si>
    <t>LMC2210</t>
  </si>
  <si>
    <t>LMC2211</t>
  </si>
  <si>
    <t>LMX2201</t>
  </si>
  <si>
    <t>Interpretare simultană cu text (B + C1 + C2)</t>
  </si>
  <si>
    <t>Teoria interpretării 2</t>
  </si>
  <si>
    <t>Politici economice europene</t>
  </si>
  <si>
    <t>Practica profesională  2</t>
  </si>
  <si>
    <t>CURS OPȚIONAL 3 (An II, Semestrul 3)</t>
  </si>
  <si>
    <r>
      <rPr>
        <b/>
        <sz val="10"/>
        <color indexed="8"/>
        <rFont val="Times New Roman"/>
        <family val="1"/>
      </rPr>
      <t>VI.  UNIVERSITĂŢI EUROPENE DE REFERINŢĂ:</t>
    </r>
    <r>
      <rPr>
        <sz val="10"/>
        <color indexed="8"/>
        <rFont val="Times New Roman"/>
        <family val="1"/>
      </rPr>
      <t xml:space="preserve">
Universitatea din Geneva  (FTI)
Sorbonne Nouvelle Paris 3 (ESIT)
</t>
    </r>
  </si>
  <si>
    <t>DISCIPLINE DE SINTEZĂ (DSIN)</t>
  </si>
  <si>
    <t>DISCIPLINE DE APROFUNDARE  (DA)</t>
  </si>
  <si>
    <t>CURS OPȚIONAL 4 (An II, Semestrul 4)</t>
  </si>
  <si>
    <t>PLAN DE ÎNVĂŢĂMÂNT  valabil începând din  anul universitar 2019-2020</t>
  </si>
  <si>
    <t>Specializarea/Programul de studiu: Masterat European de Interpretare de Conferință                        Tipul de masterat: profesional</t>
  </si>
  <si>
    <t xml:space="preserve">Curs opţional la liberă alegere (din lista de opţiuni a facultăţii/UBB)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</si>
</sst>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\-0;;@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9"/>
      <name val="Times New Roman"/>
      <family val="1"/>
    </font>
    <font>
      <b/>
      <sz val="11"/>
      <color indexed="8"/>
      <name val="Times New Roman"/>
      <family val="1"/>
    </font>
    <font>
      <sz val="10"/>
      <color indexed="10"/>
      <name val="Times New Roman"/>
      <family val="1"/>
    </font>
    <font>
      <sz val="8"/>
      <name val="Calibri"/>
      <family val="2"/>
      <charset val="238"/>
    </font>
    <font>
      <sz val="10"/>
      <color theme="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Calibri"/>
      <family val="2"/>
      <charset val="238"/>
      <scheme val="minor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 applyProtection="1">
      <alignment horizontal="center"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  <protection locked="0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protection locked="0"/>
    </xf>
    <xf numFmtId="0" fontId="2" fillId="0" borderId="4" xfId="0" applyFont="1" applyBorder="1" applyProtection="1">
      <protection locked="0"/>
    </xf>
    <xf numFmtId="0" fontId="1" fillId="0" borderId="4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Protection="1"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1" fontId="9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/>
    </xf>
    <xf numFmtId="0" fontId="2" fillId="5" borderId="0" xfId="0" applyFont="1" applyFill="1" applyProtection="1">
      <protection locked="0"/>
    </xf>
    <xf numFmtId="0" fontId="14" fillId="0" borderId="1" xfId="0" applyFont="1" applyBorder="1" applyAlignment="1" applyProtection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5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/>
    </xf>
    <xf numFmtId="0" fontId="1" fillId="0" borderId="0" xfId="0" applyFont="1" applyBorder="1" applyProtection="1"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0" fontId="12" fillId="6" borderId="0" xfId="0" applyFont="1" applyFill="1" applyAlignment="1" applyProtection="1">
      <alignment vertical="center" wrapText="1"/>
      <protection locked="0"/>
    </xf>
    <xf numFmtId="0" fontId="13" fillId="6" borderId="0" xfId="0" applyFont="1" applyFill="1" applyAlignment="1">
      <alignment vertical="center" wrapText="1"/>
    </xf>
    <xf numFmtId="0" fontId="13" fillId="0" borderId="0" xfId="0" applyFont="1" applyAlignment="1"/>
    <xf numFmtId="0" fontId="12" fillId="7" borderId="0" xfId="0" applyFont="1" applyFill="1" applyAlignment="1" applyProtection="1">
      <alignment wrapText="1"/>
      <protection locked="0"/>
    </xf>
    <xf numFmtId="0" fontId="0" fillId="7" borderId="0" xfId="0" applyFill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5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1" fontId="1" fillId="3" borderId="2" xfId="0" applyNumberFormat="1" applyFont="1" applyFill="1" applyBorder="1" applyAlignment="1" applyProtection="1">
      <alignment horizontal="left" vertical="center" wrapText="1"/>
      <protection locked="0"/>
    </xf>
    <xf numFmtId="1" fontId="1" fillId="3" borderId="5" xfId="0" applyNumberFormat="1" applyFont="1" applyFill="1" applyBorder="1" applyAlignment="1" applyProtection="1">
      <alignment horizontal="left" vertical="center" wrapText="1"/>
      <protection locked="0"/>
    </xf>
    <xf numFmtId="1" fontId="1" fillId="3" borderId="6" xfId="0" applyNumberFormat="1" applyFont="1" applyFill="1" applyBorder="1" applyAlignment="1" applyProtection="1">
      <alignment horizontal="left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2" fillId="0" borderId="7" xfId="0" applyFont="1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5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1" fillId="5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5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5" borderId="0" xfId="0" applyFont="1" applyFill="1" applyBorder="1" applyAlignment="1" applyProtection="1">
      <alignment horizontal="left" vertical="top" wrapText="1"/>
      <protection locked="0"/>
    </xf>
    <xf numFmtId="2" fontId="9" fillId="0" borderId="9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" fontId="2" fillId="0" borderId="2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/>
    </xf>
    <xf numFmtId="1" fontId="2" fillId="0" borderId="5" xfId="0" applyNumberFormat="1" applyFont="1" applyBorder="1" applyAlignment="1" applyProtection="1">
      <alignment horizontal="center"/>
    </xf>
    <xf numFmtId="1" fontId="2" fillId="0" borderId="6" xfId="0" applyNumberFormat="1" applyFont="1" applyBorder="1" applyAlignment="1" applyProtection="1">
      <alignment horizontal="center"/>
    </xf>
    <xf numFmtId="2" fontId="1" fillId="0" borderId="9" xfId="0" applyNumberFormat="1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10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/>
    </xf>
    <xf numFmtId="2" fontId="1" fillId="0" borderId="8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5" xfId="0" applyNumberFormat="1" applyFont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 applyProtection="1">
      <alignment horizontal="center" vertical="center"/>
      <protection locked="0"/>
    </xf>
    <xf numFmtId="1" fontId="2" fillId="0" borderId="2" xfId="0" applyNumberFormat="1" applyFont="1" applyBorder="1" applyAlignment="1" applyProtection="1">
      <alignment horizontal="center" vertical="center"/>
      <protection locked="0"/>
    </xf>
    <xf numFmtId="1" fontId="2" fillId="0" borderId="5" xfId="0" applyNumberFormat="1" applyFont="1" applyBorder="1" applyAlignment="1" applyProtection="1">
      <alignment horizontal="center" vertical="center"/>
      <protection locked="0"/>
    </xf>
    <xf numFmtId="1" fontId="2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9" fontId="8" fillId="0" borderId="2" xfId="0" applyNumberFormat="1" applyFont="1" applyBorder="1" applyAlignment="1" applyProtection="1">
      <alignment horizontal="center" vertical="center"/>
    </xf>
    <xf numFmtId="9" fontId="8" fillId="0" borderId="6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9" fontId="9" fillId="0" borderId="2" xfId="0" applyNumberFormat="1" applyFont="1" applyBorder="1" applyAlignment="1" applyProtection="1">
      <alignment horizontal="center"/>
    </xf>
    <xf numFmtId="9" fontId="9" fillId="0" borderId="6" xfId="0" applyNumberFormat="1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1" fontId="1" fillId="0" borderId="2" xfId="0" applyNumberFormat="1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1" fillId="0" borderId="14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14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0" fontId="1" fillId="4" borderId="14" xfId="0" applyFont="1" applyFill="1" applyBorder="1" applyAlignment="1" applyProtection="1">
      <alignment wrapText="1"/>
    </xf>
    <xf numFmtId="0" fontId="1" fillId="4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wrapText="1"/>
    </xf>
    <xf numFmtId="0" fontId="2" fillId="7" borderId="0" xfId="0" applyFont="1" applyFill="1" applyAlignment="1" applyProtection="1">
      <alignment horizontal="left" vertical="top" wrapText="1"/>
      <protection locked="0"/>
    </xf>
    <xf numFmtId="0" fontId="1" fillId="5" borderId="14" xfId="0" applyFont="1" applyFill="1" applyBorder="1" applyAlignment="1" applyProtection="1">
      <alignment vertical="center" wrapText="1"/>
      <protection locked="0"/>
    </xf>
    <xf numFmtId="0" fontId="1" fillId="5" borderId="14" xfId="0" applyFont="1" applyFill="1" applyBorder="1" applyAlignment="1" applyProtection="1">
      <alignment vertical="top" wrapText="1"/>
      <protection locked="0"/>
    </xf>
    <xf numFmtId="0" fontId="1" fillId="5" borderId="0" xfId="0" applyFont="1" applyFill="1" applyBorder="1" applyAlignment="1" applyProtection="1">
      <alignment vertical="top" wrapText="1"/>
      <protection locked="0"/>
    </xf>
    <xf numFmtId="0" fontId="1" fillId="5" borderId="15" xfId="0" applyFont="1" applyFill="1" applyBorder="1" applyAlignment="1" applyProtection="1">
      <alignment vertical="top" wrapText="1"/>
      <protection locked="0"/>
    </xf>
  </cellXfs>
  <cellStyles count="1">
    <cellStyle name="Normal" xfId="0" builtinId="0"/>
  </cellStyles>
  <dxfs count="24"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8"/>
  <sheetViews>
    <sheetView view="pageBreakPreview" topLeftCell="A47" zoomScale="60" zoomScaleNormal="100" workbookViewId="0">
      <selection activeCell="L141" sqref="L141"/>
    </sheetView>
  </sheetViews>
  <sheetFormatPr defaultColWidth="9.140625" defaultRowHeight="12.75" x14ac:dyDescent="0.2"/>
  <cols>
    <col min="1" max="1" width="9.28515625" style="1" customWidth="1"/>
    <col min="2" max="2" width="7.140625" style="1" customWidth="1"/>
    <col min="3" max="3" width="7.28515625" style="1" customWidth="1"/>
    <col min="4" max="5" width="4.7109375" style="1" customWidth="1"/>
    <col min="6" max="6" width="4.5703125" style="1" customWidth="1"/>
    <col min="7" max="7" width="8.140625" style="1" customWidth="1"/>
    <col min="8" max="8" width="8.28515625" style="1" customWidth="1"/>
    <col min="9" max="9" width="5.85546875" style="1" customWidth="1"/>
    <col min="10" max="10" width="7.28515625" style="1" customWidth="1"/>
    <col min="11" max="11" width="5.7109375" style="1" customWidth="1"/>
    <col min="12" max="12" width="6.140625" style="1" customWidth="1"/>
    <col min="13" max="13" width="5.5703125" style="1" customWidth="1"/>
    <col min="14" max="18" width="6" style="1" customWidth="1"/>
    <col min="19" max="19" width="6.140625" style="1" customWidth="1"/>
    <col min="20" max="20" width="9.28515625" style="1" customWidth="1"/>
    <col min="21" max="26" width="0" style="1" hidden="1" customWidth="1"/>
    <col min="27" max="27" width="10.28515625" style="1" hidden="1" customWidth="1"/>
    <col min="28" max="40" width="0" style="1" hidden="1" customWidth="1"/>
    <col min="41" max="16384" width="9.140625" style="1"/>
  </cols>
  <sheetData>
    <row r="1" spans="1:26" ht="15.75" customHeight="1" x14ac:dyDescent="0.2">
      <c r="A1" s="112" t="s">
        <v>127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M1" s="123" t="s">
        <v>19</v>
      </c>
      <c r="N1" s="123"/>
      <c r="O1" s="123"/>
      <c r="P1" s="123"/>
      <c r="Q1" s="123"/>
      <c r="R1" s="123"/>
      <c r="S1" s="123"/>
      <c r="T1" s="123"/>
    </row>
    <row r="2" spans="1:26" ht="6.75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26" ht="45.75" customHeight="1" x14ac:dyDescent="0.2">
      <c r="A3" s="122" t="s">
        <v>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M3" s="127"/>
      <c r="N3" s="128"/>
      <c r="O3" s="68" t="s">
        <v>35</v>
      </c>
      <c r="P3" s="69"/>
      <c r="Q3" s="70"/>
      <c r="R3" s="68" t="s">
        <v>36</v>
      </c>
      <c r="S3" s="69"/>
      <c r="T3" s="70"/>
      <c r="U3" s="222" t="str">
        <f>IF(O4&gt;=12,"Corect","Trebuie alocate cel puțin 12 de ore pe săptămână")</f>
        <v>Corect</v>
      </c>
      <c r="V3" s="223"/>
      <c r="W3" s="223"/>
      <c r="X3" s="223"/>
      <c r="Y3" s="1">
        <f>80*14</f>
        <v>1120</v>
      </c>
    </row>
    <row r="4" spans="1:26" ht="17.25" customHeight="1" x14ac:dyDescent="0.2">
      <c r="A4" s="124" t="s">
        <v>74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M4" s="114" t="s">
        <v>14</v>
      </c>
      <c r="N4" s="115"/>
      <c r="O4" s="102">
        <v>20</v>
      </c>
      <c r="P4" s="103"/>
      <c r="Q4" s="104"/>
      <c r="R4" s="102">
        <v>20</v>
      </c>
      <c r="S4" s="103"/>
      <c r="T4" s="104"/>
      <c r="U4" s="222" t="str">
        <f>IF(R4&gt;=12,"Corect","Trebuie alocate cel puțin 12 de ore pe săptămână")</f>
        <v>Corect</v>
      </c>
      <c r="V4" s="223"/>
      <c r="W4" s="223"/>
      <c r="X4" s="223"/>
    </row>
    <row r="5" spans="1:26" ht="16.5" customHeight="1" x14ac:dyDescent="0.2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M5" s="114" t="s">
        <v>15</v>
      </c>
      <c r="N5" s="115"/>
      <c r="O5" s="102">
        <v>20</v>
      </c>
      <c r="P5" s="103"/>
      <c r="Q5" s="104"/>
      <c r="R5" s="102">
        <v>20</v>
      </c>
      <c r="S5" s="103"/>
      <c r="T5" s="104"/>
      <c r="U5" s="222" t="str">
        <f>IF(R5&gt;=12,"Corect","Trebuie alocate cel puțin 12 de ore pe săptămână")</f>
        <v>Corect</v>
      </c>
      <c r="V5" s="223"/>
      <c r="W5" s="223"/>
      <c r="X5" s="223"/>
    </row>
    <row r="6" spans="1:26" ht="15" customHeight="1" x14ac:dyDescent="0.2">
      <c r="A6" s="113" t="s">
        <v>75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M6" s="117"/>
      <c r="N6" s="117"/>
      <c r="O6" s="105"/>
      <c r="P6" s="105"/>
      <c r="Q6" s="105"/>
      <c r="R6" s="105"/>
      <c r="S6" s="105"/>
      <c r="T6" s="105"/>
      <c r="U6" s="222" t="str">
        <f>IF(O5&gt;=12,"Corect","Trebuie alocate cel puțin 12 de ore pe săptămână")</f>
        <v>Corect</v>
      </c>
      <c r="V6" s="223"/>
      <c r="W6" s="223"/>
      <c r="X6" s="223"/>
    </row>
    <row r="7" spans="1:26" ht="24.75" customHeight="1" x14ac:dyDescent="0.2">
      <c r="A7" s="118" t="s">
        <v>128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spans="1:26" ht="18.75" customHeight="1" x14ac:dyDescent="0.2">
      <c r="A8" s="107" t="s">
        <v>76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M8" s="106" t="s">
        <v>65</v>
      </c>
      <c r="N8" s="106"/>
      <c r="O8" s="106"/>
      <c r="P8" s="106"/>
      <c r="Q8" s="106"/>
      <c r="R8" s="106"/>
      <c r="S8" s="106"/>
      <c r="T8" s="106"/>
    </row>
    <row r="9" spans="1:26" ht="15" customHeight="1" x14ac:dyDescent="0.2">
      <c r="A9" s="116" t="s">
        <v>69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M9" s="106"/>
      <c r="N9" s="106"/>
      <c r="O9" s="106"/>
      <c r="P9" s="106"/>
      <c r="Q9" s="106"/>
      <c r="R9" s="106"/>
      <c r="S9" s="106"/>
      <c r="T9" s="106"/>
    </row>
    <row r="10" spans="1:26" ht="16.5" customHeight="1" x14ac:dyDescent="0.2">
      <c r="A10" s="116" t="s">
        <v>59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M10" s="106"/>
      <c r="N10" s="106"/>
      <c r="O10" s="106"/>
      <c r="P10" s="106"/>
      <c r="Q10" s="106"/>
      <c r="R10" s="106"/>
      <c r="S10" s="106"/>
      <c r="T10" s="106"/>
    </row>
    <row r="11" spans="1:26" x14ac:dyDescent="0.2">
      <c r="A11" s="116" t="s">
        <v>17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M11" s="106"/>
      <c r="N11" s="106"/>
      <c r="O11" s="106"/>
      <c r="P11" s="106"/>
      <c r="Q11" s="106"/>
      <c r="R11" s="106"/>
      <c r="S11" s="106"/>
      <c r="T11" s="106"/>
      <c r="U11" s="62" t="s">
        <v>67</v>
      </c>
      <c r="V11" s="63"/>
      <c r="W11" s="63"/>
      <c r="X11" s="64"/>
      <c r="Y11" s="64"/>
      <c r="Z11" s="64"/>
    </row>
    <row r="12" spans="1:26" ht="10.5" customHeight="1" x14ac:dyDescent="0.2">
      <c r="A12" s="116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M12" s="2"/>
      <c r="N12" s="2"/>
      <c r="O12" s="2"/>
      <c r="P12" s="2"/>
      <c r="Q12" s="2"/>
      <c r="R12" s="2"/>
      <c r="U12" s="63"/>
      <c r="V12" s="63"/>
      <c r="W12" s="63"/>
      <c r="X12" s="64"/>
      <c r="Y12" s="64"/>
      <c r="Z12" s="64"/>
    </row>
    <row r="13" spans="1:26" x14ac:dyDescent="0.2">
      <c r="A13" s="111" t="s">
        <v>61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M13" s="120" t="s">
        <v>20</v>
      </c>
      <c r="N13" s="120"/>
      <c r="O13" s="120"/>
      <c r="P13" s="120"/>
      <c r="Q13" s="120"/>
      <c r="R13" s="120"/>
      <c r="S13" s="120"/>
      <c r="T13" s="120"/>
      <c r="U13" s="63"/>
      <c r="V13" s="63"/>
      <c r="W13" s="63"/>
      <c r="X13" s="64"/>
      <c r="Y13" s="64"/>
      <c r="Z13" s="64"/>
    </row>
    <row r="14" spans="1:26" ht="26.25" customHeight="1" x14ac:dyDescent="0.2">
      <c r="A14" s="111" t="s">
        <v>60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M14" s="121" t="s">
        <v>79</v>
      </c>
      <c r="N14" s="121"/>
      <c r="O14" s="121"/>
      <c r="P14" s="121"/>
      <c r="Q14" s="121"/>
      <c r="R14" s="121"/>
      <c r="S14" s="121"/>
      <c r="T14" s="121"/>
      <c r="U14" s="63"/>
      <c r="V14" s="63"/>
      <c r="W14" s="63"/>
      <c r="X14" s="64"/>
      <c r="Y14" s="64"/>
      <c r="Z14" s="64"/>
    </row>
    <row r="15" spans="1:26" ht="25.5" customHeight="1" x14ac:dyDescent="0.2">
      <c r="A15" s="107" t="s">
        <v>77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M15" s="121" t="s">
        <v>80</v>
      </c>
      <c r="N15" s="121"/>
      <c r="O15" s="121"/>
      <c r="P15" s="121"/>
      <c r="Q15" s="121"/>
      <c r="R15" s="121"/>
      <c r="S15" s="121"/>
      <c r="T15" s="121"/>
    </row>
    <row r="16" spans="1:26" ht="9.75" customHeight="1" x14ac:dyDescent="0.2">
      <c r="A16" s="107" t="s">
        <v>78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M16" s="121"/>
      <c r="N16" s="121"/>
      <c r="O16" s="121"/>
      <c r="P16" s="121"/>
      <c r="Q16" s="121"/>
      <c r="R16" s="121"/>
      <c r="S16" s="121"/>
      <c r="T16" s="121"/>
    </row>
    <row r="17" spans="1:27" ht="9.75" customHeight="1" x14ac:dyDescent="0.2">
      <c r="A17" s="116" t="s">
        <v>1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M17" s="129"/>
      <c r="N17" s="129"/>
      <c r="O17" s="129"/>
      <c r="P17" s="129"/>
      <c r="Q17" s="129"/>
      <c r="R17" s="129"/>
      <c r="S17" s="129"/>
      <c r="T17" s="129"/>
      <c r="U17" s="225" t="s">
        <v>66</v>
      </c>
      <c r="V17" s="225"/>
      <c r="W17" s="225"/>
      <c r="X17" s="225"/>
      <c r="Y17" s="225"/>
      <c r="Z17" s="225"/>
    </row>
    <row r="18" spans="1:27" ht="14.25" customHeight="1" x14ac:dyDescent="0.2">
      <c r="A18" s="116" t="s">
        <v>62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M18" s="119"/>
      <c r="N18" s="119"/>
      <c r="O18" s="119"/>
      <c r="P18" s="119"/>
      <c r="Q18" s="119"/>
      <c r="R18" s="119"/>
      <c r="S18" s="119"/>
      <c r="T18" s="119"/>
      <c r="U18" s="225"/>
      <c r="V18" s="225"/>
      <c r="W18" s="225"/>
      <c r="X18" s="225"/>
      <c r="Y18" s="225"/>
      <c r="Z18" s="225"/>
      <c r="AA18" s="43"/>
    </row>
    <row r="19" spans="1:27" x14ac:dyDescent="0.2">
      <c r="A19" s="126"/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M19" s="119"/>
      <c r="N19" s="119"/>
      <c r="O19" s="119"/>
      <c r="P19" s="119"/>
      <c r="Q19" s="119"/>
      <c r="R19" s="119"/>
      <c r="S19" s="119"/>
      <c r="T19" s="119"/>
      <c r="U19" s="225"/>
      <c r="V19" s="225"/>
      <c r="W19" s="225"/>
      <c r="X19" s="225"/>
      <c r="Y19" s="225"/>
      <c r="Z19" s="225"/>
    </row>
    <row r="20" spans="1:27" ht="7.5" customHeight="1" x14ac:dyDescent="0.2">
      <c r="A20" s="106" t="s">
        <v>63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M20" s="2"/>
      <c r="N20" s="2"/>
      <c r="O20" s="2"/>
      <c r="P20" s="2"/>
      <c r="Q20" s="2"/>
      <c r="R20" s="2"/>
    </row>
    <row r="21" spans="1:27" ht="15" customHeight="1" x14ac:dyDescent="0.2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M21" s="109" t="s">
        <v>70</v>
      </c>
      <c r="N21" s="109"/>
      <c r="O21" s="109"/>
      <c r="P21" s="109"/>
      <c r="Q21" s="109"/>
      <c r="R21" s="109"/>
      <c r="S21" s="109"/>
      <c r="T21" s="109"/>
    </row>
    <row r="22" spans="1:27" ht="15" customHeight="1" x14ac:dyDescent="0.2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M22" s="109"/>
      <c r="N22" s="109"/>
      <c r="O22" s="109"/>
      <c r="P22" s="109"/>
      <c r="Q22" s="109"/>
      <c r="R22" s="109"/>
      <c r="S22" s="109"/>
      <c r="T22" s="109"/>
      <c r="U22" s="65" t="s">
        <v>68</v>
      </c>
      <c r="V22" s="66"/>
      <c r="W22" s="66"/>
      <c r="X22" s="66"/>
      <c r="Y22" s="66"/>
      <c r="Z22" s="66"/>
      <c r="AA22" s="67"/>
    </row>
    <row r="23" spans="1:27" ht="20.25" customHeight="1" x14ac:dyDescent="0.2">
      <c r="A23" s="106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M23" s="109"/>
      <c r="N23" s="109"/>
      <c r="O23" s="109"/>
      <c r="P23" s="109"/>
      <c r="Q23" s="109"/>
      <c r="R23" s="109"/>
      <c r="S23" s="109"/>
      <c r="T23" s="109"/>
      <c r="U23" s="67"/>
      <c r="V23" s="67"/>
      <c r="W23" s="67"/>
      <c r="X23" s="67"/>
      <c r="Y23" s="67"/>
      <c r="Z23" s="67"/>
      <c r="AA23" s="67"/>
    </row>
    <row r="24" spans="1:27" ht="10.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M24" s="3"/>
      <c r="N24" s="3"/>
      <c r="O24" s="3"/>
      <c r="P24" s="3"/>
      <c r="Q24" s="3"/>
      <c r="R24" s="3"/>
      <c r="U24" s="67"/>
      <c r="V24" s="67"/>
      <c r="W24" s="67"/>
      <c r="X24" s="67"/>
      <c r="Y24" s="67"/>
      <c r="Z24" s="67"/>
      <c r="AA24" s="67"/>
    </row>
    <row r="25" spans="1:27" x14ac:dyDescent="0.2">
      <c r="A25" s="110" t="s">
        <v>16</v>
      </c>
      <c r="B25" s="110"/>
      <c r="C25" s="110"/>
      <c r="D25" s="110"/>
      <c r="E25" s="110"/>
      <c r="F25" s="110"/>
      <c r="G25" s="110"/>
      <c r="M25" s="108" t="s">
        <v>123</v>
      </c>
      <c r="N25" s="108"/>
      <c r="O25" s="108"/>
      <c r="P25" s="108"/>
      <c r="Q25" s="108"/>
      <c r="R25" s="108"/>
      <c r="S25" s="108"/>
      <c r="T25" s="108"/>
      <c r="U25" s="67"/>
      <c r="V25" s="67"/>
      <c r="W25" s="67"/>
      <c r="X25" s="67"/>
      <c r="Y25" s="67"/>
      <c r="Z25" s="67"/>
      <c r="AA25" s="67"/>
    </row>
    <row r="26" spans="1:27" ht="26.25" customHeight="1" x14ac:dyDescent="0.2">
      <c r="A26" s="4"/>
      <c r="B26" s="68" t="s">
        <v>2</v>
      </c>
      <c r="C26" s="70"/>
      <c r="D26" s="68" t="s">
        <v>3</v>
      </c>
      <c r="E26" s="69"/>
      <c r="F26" s="70"/>
      <c r="G26" s="96" t="s">
        <v>18</v>
      </c>
      <c r="H26" s="96" t="s">
        <v>10</v>
      </c>
      <c r="I26" s="68" t="s">
        <v>4</v>
      </c>
      <c r="J26" s="69"/>
      <c r="K26" s="70"/>
      <c r="M26" s="108"/>
      <c r="N26" s="108"/>
      <c r="O26" s="108"/>
      <c r="P26" s="108"/>
      <c r="Q26" s="108"/>
      <c r="R26" s="108"/>
      <c r="S26" s="108"/>
      <c r="T26" s="108"/>
    </row>
    <row r="27" spans="1:27" ht="14.25" customHeight="1" x14ac:dyDescent="0.2">
      <c r="A27" s="4"/>
      <c r="B27" s="5" t="s">
        <v>5</v>
      </c>
      <c r="C27" s="5" t="s">
        <v>6</v>
      </c>
      <c r="D27" s="5" t="s">
        <v>7</v>
      </c>
      <c r="E27" s="5" t="s">
        <v>8</v>
      </c>
      <c r="F27" s="5" t="s">
        <v>9</v>
      </c>
      <c r="G27" s="97"/>
      <c r="H27" s="97"/>
      <c r="I27" s="5" t="s">
        <v>11</v>
      </c>
      <c r="J27" s="5" t="s">
        <v>12</v>
      </c>
      <c r="K27" s="5" t="s">
        <v>13</v>
      </c>
      <c r="M27" s="108"/>
      <c r="N27" s="108"/>
      <c r="O27" s="108"/>
      <c r="P27" s="108"/>
      <c r="Q27" s="108"/>
      <c r="R27" s="108"/>
      <c r="S27" s="108"/>
      <c r="T27" s="108"/>
    </row>
    <row r="28" spans="1:27" ht="17.25" customHeight="1" x14ac:dyDescent="0.2">
      <c r="A28" s="6" t="s">
        <v>14</v>
      </c>
      <c r="B28" s="7">
        <v>14</v>
      </c>
      <c r="C28" s="7">
        <v>14</v>
      </c>
      <c r="D28" s="24">
        <v>3</v>
      </c>
      <c r="E28" s="24">
        <v>3</v>
      </c>
      <c r="F28" s="24">
        <v>2</v>
      </c>
      <c r="G28" s="24"/>
      <c r="H28" s="42"/>
      <c r="I28" s="24">
        <v>3</v>
      </c>
      <c r="J28" s="24">
        <v>1</v>
      </c>
      <c r="K28" s="24">
        <v>12</v>
      </c>
      <c r="M28" s="108"/>
      <c r="N28" s="108"/>
      <c r="O28" s="108"/>
      <c r="P28" s="108"/>
      <c r="Q28" s="108"/>
      <c r="R28" s="108"/>
      <c r="S28" s="108"/>
      <c r="T28" s="108"/>
      <c r="U28" s="224" t="str">
        <f>IF(SUM(B28:K28)=52,"Corect","Suma trebuie să fie 52")</f>
        <v>Corect</v>
      </c>
      <c r="V28" s="224"/>
    </row>
    <row r="29" spans="1:27" ht="15" customHeight="1" x14ac:dyDescent="0.2">
      <c r="A29" s="6" t="s">
        <v>15</v>
      </c>
      <c r="B29" s="7">
        <v>14</v>
      </c>
      <c r="C29" s="7">
        <v>14</v>
      </c>
      <c r="D29" s="24">
        <v>3</v>
      </c>
      <c r="E29" s="24">
        <v>3</v>
      </c>
      <c r="F29" s="24">
        <v>2</v>
      </c>
      <c r="G29" s="24"/>
      <c r="H29" s="24"/>
      <c r="I29" s="24">
        <v>3</v>
      </c>
      <c r="J29" s="24">
        <v>1</v>
      </c>
      <c r="K29" s="24">
        <v>12</v>
      </c>
      <c r="M29" s="108"/>
      <c r="N29" s="108"/>
      <c r="O29" s="108"/>
      <c r="P29" s="108"/>
      <c r="Q29" s="108"/>
      <c r="R29" s="108"/>
      <c r="S29" s="108"/>
      <c r="T29" s="108"/>
      <c r="U29" s="224" t="str">
        <f>IF(SUM(B29:K29)=52,"Corect","Suma trebuie să fie 52")</f>
        <v>Corect</v>
      </c>
      <c r="V29" s="224"/>
    </row>
    <row r="30" spans="1:27" ht="15.75" hidden="1" customHeight="1" x14ac:dyDescent="0.2">
      <c r="A30" s="35"/>
      <c r="B30" s="33"/>
      <c r="C30" s="33"/>
      <c r="D30" s="33"/>
      <c r="E30" s="33"/>
      <c r="F30" s="33"/>
      <c r="G30" s="33"/>
      <c r="H30" s="33"/>
      <c r="I30" s="33"/>
      <c r="J30" s="33"/>
      <c r="K30" s="36"/>
      <c r="M30" s="108"/>
      <c r="N30" s="108"/>
      <c r="O30" s="108"/>
      <c r="P30" s="108"/>
      <c r="Q30" s="108"/>
      <c r="R30" s="108"/>
      <c r="S30" s="108"/>
      <c r="T30" s="108"/>
    </row>
    <row r="31" spans="1:27" ht="21" hidden="1" customHeight="1" x14ac:dyDescent="0.2">
      <c r="A31" s="34"/>
      <c r="B31" s="34"/>
      <c r="C31" s="34"/>
      <c r="D31" s="34"/>
      <c r="E31" s="34"/>
      <c r="F31" s="34"/>
      <c r="G31" s="34"/>
      <c r="M31" s="108"/>
      <c r="N31" s="108"/>
      <c r="O31" s="108"/>
      <c r="P31" s="108"/>
      <c r="Q31" s="108"/>
      <c r="R31" s="108"/>
      <c r="S31" s="108"/>
      <c r="T31" s="108"/>
    </row>
    <row r="32" spans="1:27" ht="15" hidden="1" customHeight="1" x14ac:dyDescent="0.2">
      <c r="B32" s="2"/>
      <c r="C32" s="2"/>
      <c r="D32" s="2"/>
      <c r="E32" s="2"/>
      <c r="F32" s="2"/>
      <c r="G32" s="2"/>
      <c r="M32" s="8"/>
      <c r="N32" s="8"/>
      <c r="O32" s="8"/>
      <c r="P32" s="8"/>
      <c r="Q32" s="8"/>
      <c r="R32" s="8"/>
      <c r="S32" s="8"/>
    </row>
    <row r="33" spans="1:23" hidden="1" x14ac:dyDescent="0.2">
      <c r="B33" s="8"/>
      <c r="C33" s="8"/>
      <c r="D33" s="8"/>
      <c r="E33" s="8"/>
      <c r="F33" s="8"/>
      <c r="G33" s="8"/>
      <c r="M33" s="8"/>
      <c r="N33" s="8"/>
      <c r="O33" s="8"/>
      <c r="P33" s="8"/>
      <c r="Q33" s="8"/>
      <c r="R33" s="8"/>
      <c r="S33" s="8"/>
    </row>
    <row r="34" spans="1:23" hidden="1" x14ac:dyDescent="0.2"/>
    <row r="35" spans="1:23" ht="16.5" customHeight="1" x14ac:dyDescent="0.2">
      <c r="A35" s="125" t="s">
        <v>21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</row>
    <row r="36" spans="1:23" ht="8.25" hidden="1" customHeight="1" x14ac:dyDescent="0.2">
      <c r="N36" s="9"/>
      <c r="O36" s="10" t="s">
        <v>37</v>
      </c>
      <c r="P36" s="10" t="s">
        <v>38</v>
      </c>
      <c r="Q36" s="10" t="s">
        <v>39</v>
      </c>
      <c r="R36" s="10" t="s">
        <v>71</v>
      </c>
      <c r="S36" s="10" t="s">
        <v>72</v>
      </c>
      <c r="T36" s="10"/>
    </row>
    <row r="37" spans="1:23" ht="17.25" customHeight="1" x14ac:dyDescent="0.2">
      <c r="A37" s="95" t="s">
        <v>42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spans="1:23" ht="25.5" customHeight="1" x14ac:dyDescent="0.2">
      <c r="A38" s="77" t="s">
        <v>27</v>
      </c>
      <c r="B38" s="90" t="s">
        <v>26</v>
      </c>
      <c r="C38" s="91"/>
      <c r="D38" s="91"/>
      <c r="E38" s="91"/>
      <c r="F38" s="91"/>
      <c r="G38" s="91"/>
      <c r="H38" s="91"/>
      <c r="I38" s="92"/>
      <c r="J38" s="96" t="s">
        <v>40</v>
      </c>
      <c r="K38" s="72" t="s">
        <v>24</v>
      </c>
      <c r="L38" s="73"/>
      <c r="M38" s="74"/>
      <c r="N38" s="72" t="s">
        <v>41</v>
      </c>
      <c r="O38" s="75"/>
      <c r="P38" s="76"/>
      <c r="Q38" s="72" t="s">
        <v>23</v>
      </c>
      <c r="R38" s="73"/>
      <c r="S38" s="74"/>
      <c r="T38" s="98" t="s">
        <v>22</v>
      </c>
    </row>
    <row r="39" spans="1:23" ht="13.5" customHeight="1" x14ac:dyDescent="0.2">
      <c r="A39" s="78"/>
      <c r="B39" s="93"/>
      <c r="C39" s="83"/>
      <c r="D39" s="83"/>
      <c r="E39" s="83"/>
      <c r="F39" s="83"/>
      <c r="G39" s="83"/>
      <c r="H39" s="83"/>
      <c r="I39" s="94"/>
      <c r="J39" s="97"/>
      <c r="K39" s="5" t="s">
        <v>28</v>
      </c>
      <c r="L39" s="5" t="s">
        <v>29</v>
      </c>
      <c r="M39" s="5" t="s">
        <v>30</v>
      </c>
      <c r="N39" s="5" t="s">
        <v>34</v>
      </c>
      <c r="O39" s="5" t="s">
        <v>7</v>
      </c>
      <c r="P39" s="5" t="s">
        <v>31</v>
      </c>
      <c r="Q39" s="5" t="s">
        <v>32</v>
      </c>
      <c r="R39" s="5" t="s">
        <v>28</v>
      </c>
      <c r="S39" s="5" t="s">
        <v>33</v>
      </c>
      <c r="T39" s="97"/>
    </row>
    <row r="40" spans="1:23" x14ac:dyDescent="0.2">
      <c r="A40" s="41" t="s">
        <v>81</v>
      </c>
      <c r="B40" s="84" t="s">
        <v>87</v>
      </c>
      <c r="C40" s="85"/>
      <c r="D40" s="85"/>
      <c r="E40" s="85"/>
      <c r="F40" s="85"/>
      <c r="G40" s="85"/>
      <c r="H40" s="85"/>
      <c r="I40" s="86"/>
      <c r="J40" s="11">
        <v>4</v>
      </c>
      <c r="K40" s="11">
        <v>1</v>
      </c>
      <c r="L40" s="11">
        <v>1</v>
      </c>
      <c r="M40" s="11">
        <v>0</v>
      </c>
      <c r="N40" s="18">
        <f t="shared" ref="N40:N45" si="0">K40+L40+M40</f>
        <v>2</v>
      </c>
      <c r="O40" s="19">
        <f t="shared" ref="O40:O45" si="1">P40-N40</f>
        <v>5</v>
      </c>
      <c r="P40" s="19">
        <f t="shared" ref="P40:P45" si="2">ROUND(PRODUCT(J40,25)/14,0)</f>
        <v>7</v>
      </c>
      <c r="Q40" s="23" t="s">
        <v>32</v>
      </c>
      <c r="R40" s="11"/>
      <c r="S40" s="24"/>
      <c r="T40" s="11" t="s">
        <v>72</v>
      </c>
    </row>
    <row r="41" spans="1:23" x14ac:dyDescent="0.2">
      <c r="A41" s="30" t="s">
        <v>82</v>
      </c>
      <c r="B41" s="84" t="s">
        <v>88</v>
      </c>
      <c r="C41" s="85"/>
      <c r="D41" s="85"/>
      <c r="E41" s="85"/>
      <c r="F41" s="85"/>
      <c r="G41" s="85"/>
      <c r="H41" s="85"/>
      <c r="I41" s="86"/>
      <c r="J41" s="11">
        <v>4</v>
      </c>
      <c r="K41" s="11">
        <v>1</v>
      </c>
      <c r="L41" s="11">
        <v>1</v>
      </c>
      <c r="M41" s="11">
        <v>0</v>
      </c>
      <c r="N41" s="18">
        <f t="shared" si="0"/>
        <v>2</v>
      </c>
      <c r="O41" s="19">
        <f t="shared" si="1"/>
        <v>5</v>
      </c>
      <c r="P41" s="19">
        <f t="shared" si="2"/>
        <v>7</v>
      </c>
      <c r="Q41" s="23" t="s">
        <v>32</v>
      </c>
      <c r="R41" s="11"/>
      <c r="S41" s="24"/>
      <c r="T41" s="11" t="s">
        <v>72</v>
      </c>
    </row>
    <row r="42" spans="1:23" x14ac:dyDescent="0.2">
      <c r="A42" s="30" t="s">
        <v>83</v>
      </c>
      <c r="B42" s="84" t="s">
        <v>89</v>
      </c>
      <c r="C42" s="85"/>
      <c r="D42" s="85"/>
      <c r="E42" s="85"/>
      <c r="F42" s="85"/>
      <c r="G42" s="85"/>
      <c r="H42" s="85"/>
      <c r="I42" s="86"/>
      <c r="J42" s="11">
        <v>4</v>
      </c>
      <c r="K42" s="11">
        <v>1</v>
      </c>
      <c r="L42" s="11">
        <v>1</v>
      </c>
      <c r="M42" s="11">
        <v>0</v>
      </c>
      <c r="N42" s="18">
        <f t="shared" si="0"/>
        <v>2</v>
      </c>
      <c r="O42" s="19">
        <f t="shared" si="1"/>
        <v>5</v>
      </c>
      <c r="P42" s="19">
        <f t="shared" si="2"/>
        <v>7</v>
      </c>
      <c r="Q42" s="23" t="s">
        <v>32</v>
      </c>
      <c r="R42" s="11"/>
      <c r="S42" s="24"/>
      <c r="T42" s="11" t="s">
        <v>72</v>
      </c>
    </row>
    <row r="43" spans="1:23" x14ac:dyDescent="0.2">
      <c r="A43" s="30" t="s">
        <v>84</v>
      </c>
      <c r="B43" s="84" t="s">
        <v>90</v>
      </c>
      <c r="C43" s="85"/>
      <c r="D43" s="85"/>
      <c r="E43" s="85"/>
      <c r="F43" s="85"/>
      <c r="G43" s="85"/>
      <c r="H43" s="85"/>
      <c r="I43" s="86"/>
      <c r="J43" s="11">
        <v>11</v>
      </c>
      <c r="K43" s="11">
        <v>0</v>
      </c>
      <c r="L43" s="11">
        <v>0</v>
      </c>
      <c r="M43" s="11">
        <v>12</v>
      </c>
      <c r="N43" s="18">
        <f t="shared" si="0"/>
        <v>12</v>
      </c>
      <c r="O43" s="19">
        <f t="shared" si="1"/>
        <v>8</v>
      </c>
      <c r="P43" s="19">
        <f t="shared" si="2"/>
        <v>20</v>
      </c>
      <c r="Q43" s="23" t="s">
        <v>32</v>
      </c>
      <c r="R43" s="11"/>
      <c r="S43" s="24"/>
      <c r="T43" s="11" t="s">
        <v>71</v>
      </c>
    </row>
    <row r="44" spans="1:23" x14ac:dyDescent="0.2">
      <c r="A44" s="30" t="s">
        <v>85</v>
      </c>
      <c r="B44" s="84" t="s">
        <v>91</v>
      </c>
      <c r="C44" s="85"/>
      <c r="D44" s="85"/>
      <c r="E44" s="85"/>
      <c r="F44" s="85"/>
      <c r="G44" s="85"/>
      <c r="H44" s="85"/>
      <c r="I44" s="86"/>
      <c r="J44" s="11">
        <v>3</v>
      </c>
      <c r="K44" s="11">
        <v>0</v>
      </c>
      <c r="L44" s="11">
        <v>1</v>
      </c>
      <c r="M44" s="11">
        <v>0</v>
      </c>
      <c r="N44" s="18">
        <f t="shared" si="0"/>
        <v>1</v>
      </c>
      <c r="O44" s="19">
        <f t="shared" si="1"/>
        <v>4</v>
      </c>
      <c r="P44" s="19">
        <f t="shared" si="2"/>
        <v>5</v>
      </c>
      <c r="Q44" s="23"/>
      <c r="R44" s="11"/>
      <c r="S44" s="24" t="s">
        <v>33</v>
      </c>
      <c r="T44" s="11" t="s">
        <v>71</v>
      </c>
    </row>
    <row r="45" spans="1:23" x14ac:dyDescent="0.2">
      <c r="A45" s="30" t="s">
        <v>86</v>
      </c>
      <c r="B45" s="84" t="s">
        <v>92</v>
      </c>
      <c r="C45" s="85"/>
      <c r="D45" s="85"/>
      <c r="E45" s="85"/>
      <c r="F45" s="85"/>
      <c r="G45" s="85"/>
      <c r="H45" s="85"/>
      <c r="I45" s="86"/>
      <c r="J45" s="11">
        <v>4</v>
      </c>
      <c r="K45" s="11">
        <v>1</v>
      </c>
      <c r="L45" s="11">
        <v>0</v>
      </c>
      <c r="M45" s="11">
        <v>0</v>
      </c>
      <c r="N45" s="18">
        <f t="shared" si="0"/>
        <v>1</v>
      </c>
      <c r="O45" s="19">
        <f t="shared" si="1"/>
        <v>6</v>
      </c>
      <c r="P45" s="19">
        <f t="shared" si="2"/>
        <v>7</v>
      </c>
      <c r="Q45" s="23"/>
      <c r="R45" s="11" t="s">
        <v>28</v>
      </c>
      <c r="S45" s="24"/>
      <c r="T45" s="11" t="s">
        <v>72</v>
      </c>
    </row>
    <row r="46" spans="1:23" s="52" customFormat="1" x14ac:dyDescent="0.2">
      <c r="A46" s="44"/>
      <c r="B46" s="53"/>
      <c r="C46" s="54"/>
      <c r="D46" s="54"/>
      <c r="E46" s="54"/>
      <c r="F46" s="54"/>
      <c r="G46" s="54"/>
      <c r="H46" s="54"/>
      <c r="I46" s="55"/>
      <c r="J46" s="11"/>
      <c r="K46" s="11"/>
      <c r="L46" s="11"/>
      <c r="M46" s="11"/>
      <c r="N46" s="18"/>
      <c r="O46" s="19"/>
      <c r="P46" s="19"/>
      <c r="Q46" s="23"/>
      <c r="R46" s="11"/>
      <c r="S46" s="24"/>
      <c r="T46" s="11"/>
    </row>
    <row r="47" spans="1:23" x14ac:dyDescent="0.2">
      <c r="A47" s="21" t="s">
        <v>25</v>
      </c>
      <c r="B47" s="80"/>
      <c r="C47" s="81"/>
      <c r="D47" s="81"/>
      <c r="E47" s="81"/>
      <c r="F47" s="81"/>
      <c r="G47" s="81"/>
      <c r="H47" s="81"/>
      <c r="I47" s="82"/>
      <c r="J47" s="21">
        <f t="shared" ref="J47:P47" si="3">SUM(J40:J45)</f>
        <v>30</v>
      </c>
      <c r="K47" s="21">
        <f t="shared" si="3"/>
        <v>4</v>
      </c>
      <c r="L47" s="21">
        <f t="shared" si="3"/>
        <v>4</v>
      </c>
      <c r="M47" s="21">
        <f t="shared" si="3"/>
        <v>12</v>
      </c>
      <c r="N47" s="21">
        <f t="shared" si="3"/>
        <v>20</v>
      </c>
      <c r="O47" s="21">
        <f t="shared" si="3"/>
        <v>33</v>
      </c>
      <c r="P47" s="21">
        <f t="shared" si="3"/>
        <v>53</v>
      </c>
      <c r="Q47" s="21">
        <f>COUNTIF(Q40:Q45,"E")</f>
        <v>4</v>
      </c>
      <c r="R47" s="21">
        <f>COUNTIF(R40:R45,"C")</f>
        <v>1</v>
      </c>
      <c r="S47" s="21">
        <f>COUNTIF(S40:S45,"VP")</f>
        <v>1</v>
      </c>
      <c r="T47" s="50">
        <f>COUNTA(T40:T45)</f>
        <v>6</v>
      </c>
      <c r="U47" s="218" t="str">
        <f>IF(Q47&gt;=SUM(R47:S47),"Corect","E trebuie să fie cel puțin egal cu C+VP")</f>
        <v>Corect</v>
      </c>
      <c r="V47" s="219"/>
      <c r="W47" s="219"/>
    </row>
    <row r="48" spans="1:23" s="52" customFormat="1" hidden="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7"/>
      <c r="U48" s="58"/>
    </row>
    <row r="49" spans="1:23" ht="19.5" hidden="1" customHeight="1" x14ac:dyDescent="0.2">
      <c r="T49" s="49"/>
    </row>
    <row r="50" spans="1:23" ht="16.5" customHeight="1" x14ac:dyDescent="0.2">
      <c r="A50" s="95" t="s">
        <v>43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spans="1:23" ht="26.25" customHeight="1" x14ac:dyDescent="0.2">
      <c r="A51" s="77" t="s">
        <v>27</v>
      </c>
      <c r="B51" s="90" t="s">
        <v>26</v>
      </c>
      <c r="C51" s="91"/>
      <c r="D51" s="91"/>
      <c r="E51" s="91"/>
      <c r="F51" s="91"/>
      <c r="G51" s="91"/>
      <c r="H51" s="91"/>
      <c r="I51" s="92"/>
      <c r="J51" s="96" t="s">
        <v>40</v>
      </c>
      <c r="K51" s="72" t="s">
        <v>24</v>
      </c>
      <c r="L51" s="73"/>
      <c r="M51" s="74"/>
      <c r="N51" s="72" t="s">
        <v>41</v>
      </c>
      <c r="O51" s="75"/>
      <c r="P51" s="76"/>
      <c r="Q51" s="72" t="s">
        <v>23</v>
      </c>
      <c r="R51" s="73"/>
      <c r="S51" s="74"/>
      <c r="T51" s="98" t="s">
        <v>22</v>
      </c>
    </row>
    <row r="52" spans="1:23" ht="12.75" customHeight="1" x14ac:dyDescent="0.2">
      <c r="A52" s="78"/>
      <c r="B52" s="93"/>
      <c r="C52" s="83"/>
      <c r="D52" s="83"/>
      <c r="E52" s="83"/>
      <c r="F52" s="83"/>
      <c r="G52" s="83"/>
      <c r="H52" s="83"/>
      <c r="I52" s="94"/>
      <c r="J52" s="97"/>
      <c r="K52" s="5" t="s">
        <v>28</v>
      </c>
      <c r="L52" s="5" t="s">
        <v>29</v>
      </c>
      <c r="M52" s="5" t="s">
        <v>30</v>
      </c>
      <c r="N52" s="5" t="s">
        <v>34</v>
      </c>
      <c r="O52" s="5" t="s">
        <v>7</v>
      </c>
      <c r="P52" s="5" t="s">
        <v>31</v>
      </c>
      <c r="Q52" s="5" t="s">
        <v>32</v>
      </c>
      <c r="R52" s="5" t="s">
        <v>28</v>
      </c>
      <c r="S52" s="5" t="s">
        <v>33</v>
      </c>
      <c r="T52" s="97"/>
    </row>
    <row r="53" spans="1:23" x14ac:dyDescent="0.2">
      <c r="A53" s="41" t="s">
        <v>93</v>
      </c>
      <c r="B53" s="84" t="s">
        <v>98</v>
      </c>
      <c r="C53" s="85"/>
      <c r="D53" s="85"/>
      <c r="E53" s="85"/>
      <c r="F53" s="85"/>
      <c r="G53" s="85"/>
      <c r="H53" s="85"/>
      <c r="I53" s="86"/>
      <c r="J53" s="11">
        <v>4</v>
      </c>
      <c r="K53" s="11">
        <v>1</v>
      </c>
      <c r="L53" s="11">
        <v>1</v>
      </c>
      <c r="M53" s="11">
        <v>0</v>
      </c>
      <c r="N53" s="18">
        <f>K53+L53+M53</f>
        <v>2</v>
      </c>
      <c r="O53" s="19">
        <f>P53-N53</f>
        <v>5</v>
      </c>
      <c r="P53" s="19">
        <f>ROUND(PRODUCT(J53,25)/14,0)</f>
        <v>7</v>
      </c>
      <c r="Q53" s="23" t="s">
        <v>32</v>
      </c>
      <c r="R53" s="11"/>
      <c r="S53" s="24"/>
      <c r="T53" s="11" t="s">
        <v>72</v>
      </c>
    </row>
    <row r="54" spans="1:23" x14ac:dyDescent="0.2">
      <c r="A54" s="30" t="s">
        <v>94</v>
      </c>
      <c r="B54" s="84" t="s">
        <v>99</v>
      </c>
      <c r="C54" s="85"/>
      <c r="D54" s="85"/>
      <c r="E54" s="85"/>
      <c r="F54" s="85"/>
      <c r="G54" s="85"/>
      <c r="H54" s="85"/>
      <c r="I54" s="86"/>
      <c r="J54" s="11">
        <v>4</v>
      </c>
      <c r="K54" s="11">
        <v>1</v>
      </c>
      <c r="L54" s="11">
        <v>1</v>
      </c>
      <c r="M54" s="11">
        <v>0</v>
      </c>
      <c r="N54" s="18">
        <f>K54+L54+M54</f>
        <v>2</v>
      </c>
      <c r="O54" s="19">
        <f>P54-N54</f>
        <v>5</v>
      </c>
      <c r="P54" s="19">
        <f>ROUND(PRODUCT(J54,25)/14,0)</f>
        <v>7</v>
      </c>
      <c r="Q54" s="23" t="s">
        <v>32</v>
      </c>
      <c r="R54" s="11"/>
      <c r="S54" s="24"/>
      <c r="T54" s="11" t="s">
        <v>72</v>
      </c>
    </row>
    <row r="55" spans="1:23" x14ac:dyDescent="0.2">
      <c r="A55" s="30" t="s">
        <v>95</v>
      </c>
      <c r="B55" s="84" t="s">
        <v>100</v>
      </c>
      <c r="C55" s="85"/>
      <c r="D55" s="85"/>
      <c r="E55" s="85"/>
      <c r="F55" s="85"/>
      <c r="G55" s="85"/>
      <c r="H55" s="85"/>
      <c r="I55" s="86"/>
      <c r="J55" s="11">
        <v>4</v>
      </c>
      <c r="K55" s="11">
        <v>1</v>
      </c>
      <c r="L55" s="11">
        <v>1</v>
      </c>
      <c r="M55" s="11">
        <v>0</v>
      </c>
      <c r="N55" s="18">
        <f>K55+L55+M55</f>
        <v>2</v>
      </c>
      <c r="O55" s="19">
        <f>P55-N55</f>
        <v>5</v>
      </c>
      <c r="P55" s="19">
        <f>ROUND(PRODUCT(J55,25)/14,0)</f>
        <v>7</v>
      </c>
      <c r="Q55" s="23" t="s">
        <v>32</v>
      </c>
      <c r="R55" s="11"/>
      <c r="S55" s="24"/>
      <c r="T55" s="11" t="s">
        <v>72</v>
      </c>
    </row>
    <row r="56" spans="1:23" x14ac:dyDescent="0.2">
      <c r="A56" s="30" t="s">
        <v>96</v>
      </c>
      <c r="B56" s="84" t="s">
        <v>101</v>
      </c>
      <c r="C56" s="85"/>
      <c r="D56" s="85"/>
      <c r="E56" s="85"/>
      <c r="F56" s="85"/>
      <c r="G56" s="85"/>
      <c r="H56" s="85"/>
      <c r="I56" s="86"/>
      <c r="J56" s="11">
        <v>14</v>
      </c>
      <c r="K56" s="11">
        <v>0</v>
      </c>
      <c r="L56" s="11">
        <v>0</v>
      </c>
      <c r="M56" s="11">
        <v>12</v>
      </c>
      <c r="N56" s="18">
        <f>K56+L56+M56</f>
        <v>12</v>
      </c>
      <c r="O56" s="19">
        <f>P56-N56</f>
        <v>13</v>
      </c>
      <c r="P56" s="19">
        <f>ROUND(PRODUCT(J56,25)/14,0)</f>
        <v>25</v>
      </c>
      <c r="Q56" s="23" t="s">
        <v>32</v>
      </c>
      <c r="R56" s="11"/>
      <c r="S56" s="24"/>
      <c r="T56" s="11" t="s">
        <v>71</v>
      </c>
    </row>
    <row r="57" spans="1:23" x14ac:dyDescent="0.2">
      <c r="A57" s="30" t="s">
        <v>97</v>
      </c>
      <c r="B57" s="84" t="s">
        <v>102</v>
      </c>
      <c r="C57" s="85"/>
      <c r="D57" s="85"/>
      <c r="E57" s="85"/>
      <c r="F57" s="85"/>
      <c r="G57" s="85"/>
      <c r="H57" s="85"/>
      <c r="I57" s="86"/>
      <c r="J57" s="11">
        <v>4</v>
      </c>
      <c r="K57" s="11">
        <v>0</v>
      </c>
      <c r="L57" s="11">
        <v>0</v>
      </c>
      <c r="M57" s="11">
        <v>2</v>
      </c>
      <c r="N57" s="18">
        <f>K57+L57+M57</f>
        <v>2</v>
      </c>
      <c r="O57" s="19">
        <f>P57-N57</f>
        <v>5</v>
      </c>
      <c r="P57" s="19">
        <f>ROUND(PRODUCT(J57,25)/14,0)</f>
        <v>7</v>
      </c>
      <c r="Q57" s="23"/>
      <c r="R57" s="11"/>
      <c r="S57" s="24" t="s">
        <v>33</v>
      </c>
      <c r="T57" s="11" t="s">
        <v>71</v>
      </c>
    </row>
    <row r="58" spans="1:23" x14ac:dyDescent="0.2">
      <c r="A58" s="21" t="s">
        <v>25</v>
      </c>
      <c r="B58" s="80"/>
      <c r="C58" s="81"/>
      <c r="D58" s="81"/>
      <c r="E58" s="81"/>
      <c r="F58" s="81"/>
      <c r="G58" s="81"/>
      <c r="H58" s="81"/>
      <c r="I58" s="82"/>
      <c r="J58" s="21">
        <f t="shared" ref="J58:P58" si="4">SUM(J53:J57)</f>
        <v>30</v>
      </c>
      <c r="K58" s="21">
        <f t="shared" si="4"/>
        <v>3</v>
      </c>
      <c r="L58" s="21">
        <f t="shared" si="4"/>
        <v>3</v>
      </c>
      <c r="M58" s="21">
        <f t="shared" si="4"/>
        <v>14</v>
      </c>
      <c r="N58" s="21">
        <f t="shared" si="4"/>
        <v>20</v>
      </c>
      <c r="O58" s="21">
        <f t="shared" si="4"/>
        <v>33</v>
      </c>
      <c r="P58" s="21">
        <f t="shared" si="4"/>
        <v>53</v>
      </c>
      <c r="Q58" s="21">
        <f>COUNTIF(Q53:Q57,"E")</f>
        <v>4</v>
      </c>
      <c r="R58" s="21">
        <f>COUNTIF(R53:R57,"C")</f>
        <v>0</v>
      </c>
      <c r="S58" s="21">
        <f>COUNTIF(S53:S57,"VP")</f>
        <v>1</v>
      </c>
      <c r="T58" s="48">
        <f>COUNTA(T53:T57)</f>
        <v>5</v>
      </c>
      <c r="U58" s="218" t="str">
        <f>IF(Q58&gt;=SUM(R58:S58),"Corect","E trebuie să fie cel puțin egal cu C+VP")</f>
        <v>Corect</v>
      </c>
      <c r="V58" s="219"/>
      <c r="W58" s="219"/>
    </row>
    <row r="59" spans="1:23" ht="11.25" hidden="1" customHeight="1" x14ac:dyDescent="0.2">
      <c r="T59" s="49"/>
    </row>
    <row r="60" spans="1:23" s="52" customFormat="1" ht="11.25" hidden="1" customHeight="1" x14ac:dyDescent="0.2">
      <c r="T60" s="49"/>
    </row>
    <row r="61" spans="1:23" s="52" customFormat="1" ht="11.25" hidden="1" customHeight="1" x14ac:dyDescent="0.2">
      <c r="T61" s="49"/>
    </row>
    <row r="62" spans="1:23" s="52" customFormat="1" ht="11.25" hidden="1" customHeight="1" x14ac:dyDescent="0.2">
      <c r="T62" s="49"/>
    </row>
    <row r="63" spans="1:23" s="52" customFormat="1" ht="11.25" hidden="1" customHeight="1" x14ac:dyDescent="0.2">
      <c r="T63" s="49"/>
    </row>
    <row r="64" spans="1:23" s="52" customFormat="1" ht="11.25" hidden="1" customHeight="1" x14ac:dyDescent="0.2">
      <c r="T64" s="49"/>
    </row>
    <row r="65" spans="1:23" s="52" customFormat="1" ht="11.25" hidden="1" customHeight="1" x14ac:dyDescent="0.2">
      <c r="T65" s="49"/>
    </row>
    <row r="66" spans="1:23" s="52" customFormat="1" ht="11.25" hidden="1" customHeight="1" x14ac:dyDescent="0.2">
      <c r="T66" s="49"/>
    </row>
    <row r="67" spans="1:23" hidden="1" x14ac:dyDescent="0.2">
      <c r="B67" s="8"/>
      <c r="C67" s="8"/>
      <c r="D67" s="8"/>
      <c r="E67" s="8"/>
      <c r="F67" s="8"/>
      <c r="G67" s="8"/>
      <c r="M67" s="8"/>
      <c r="N67" s="8"/>
      <c r="O67" s="8"/>
      <c r="P67" s="8"/>
      <c r="Q67" s="8"/>
      <c r="R67" s="8"/>
      <c r="S67" s="8"/>
    </row>
    <row r="68" spans="1:23" hidden="1" x14ac:dyDescent="0.2"/>
    <row r="69" spans="1:23" ht="18" customHeight="1" x14ac:dyDescent="0.2">
      <c r="A69" s="95" t="s">
        <v>44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</row>
    <row r="70" spans="1:23" ht="25.5" customHeight="1" x14ac:dyDescent="0.2">
      <c r="A70" s="77" t="s">
        <v>27</v>
      </c>
      <c r="B70" s="90" t="s">
        <v>26</v>
      </c>
      <c r="C70" s="91"/>
      <c r="D70" s="91"/>
      <c r="E70" s="91"/>
      <c r="F70" s="91"/>
      <c r="G70" s="91"/>
      <c r="H70" s="91"/>
      <c r="I70" s="92"/>
      <c r="J70" s="96" t="s">
        <v>40</v>
      </c>
      <c r="K70" s="72" t="s">
        <v>24</v>
      </c>
      <c r="L70" s="73"/>
      <c r="M70" s="74"/>
      <c r="N70" s="72" t="s">
        <v>41</v>
      </c>
      <c r="O70" s="75"/>
      <c r="P70" s="76"/>
      <c r="Q70" s="72" t="s">
        <v>23</v>
      </c>
      <c r="R70" s="73"/>
      <c r="S70" s="74"/>
      <c r="T70" s="98" t="s">
        <v>22</v>
      </c>
    </row>
    <row r="71" spans="1:23" ht="16.5" customHeight="1" x14ac:dyDescent="0.2">
      <c r="A71" s="78"/>
      <c r="B71" s="93"/>
      <c r="C71" s="83"/>
      <c r="D71" s="83"/>
      <c r="E71" s="83"/>
      <c r="F71" s="83"/>
      <c r="G71" s="83"/>
      <c r="H71" s="83"/>
      <c r="I71" s="94"/>
      <c r="J71" s="97"/>
      <c r="K71" s="5" t="s">
        <v>28</v>
      </c>
      <c r="L71" s="5" t="s">
        <v>29</v>
      </c>
      <c r="M71" s="5" t="s">
        <v>30</v>
      </c>
      <c r="N71" s="5" t="s">
        <v>34</v>
      </c>
      <c r="O71" s="5" t="s">
        <v>7</v>
      </c>
      <c r="P71" s="5" t="s">
        <v>31</v>
      </c>
      <c r="Q71" s="5" t="s">
        <v>32</v>
      </c>
      <c r="R71" s="5" t="s">
        <v>28</v>
      </c>
      <c r="S71" s="5" t="s">
        <v>33</v>
      </c>
      <c r="T71" s="97"/>
    </row>
    <row r="72" spans="1:23" x14ac:dyDescent="0.2">
      <c r="A72" s="41" t="s">
        <v>103</v>
      </c>
      <c r="B72" s="84" t="s">
        <v>108</v>
      </c>
      <c r="C72" s="85"/>
      <c r="D72" s="85"/>
      <c r="E72" s="85"/>
      <c r="F72" s="85"/>
      <c r="G72" s="85"/>
      <c r="H72" s="85"/>
      <c r="I72" s="86"/>
      <c r="J72" s="11">
        <v>4</v>
      </c>
      <c r="K72" s="11">
        <v>0</v>
      </c>
      <c r="L72" s="11">
        <v>0</v>
      </c>
      <c r="M72" s="11">
        <v>2</v>
      </c>
      <c r="N72" s="18">
        <f>K72+L72+M72</f>
        <v>2</v>
      </c>
      <c r="O72" s="19">
        <f>P72-N72</f>
        <v>5</v>
      </c>
      <c r="P72" s="19">
        <f>ROUND(PRODUCT(J72,25)/14,0)</f>
        <v>7</v>
      </c>
      <c r="Q72" s="23"/>
      <c r="R72" s="11"/>
      <c r="S72" s="24" t="s">
        <v>33</v>
      </c>
      <c r="T72" s="11" t="s">
        <v>71</v>
      </c>
    </row>
    <row r="73" spans="1:23" x14ac:dyDescent="0.2">
      <c r="A73" s="30" t="s">
        <v>104</v>
      </c>
      <c r="B73" s="84" t="s">
        <v>109</v>
      </c>
      <c r="C73" s="85"/>
      <c r="D73" s="85"/>
      <c r="E73" s="85"/>
      <c r="F73" s="85"/>
      <c r="G73" s="85"/>
      <c r="H73" s="85"/>
      <c r="I73" s="86"/>
      <c r="J73" s="11">
        <v>15</v>
      </c>
      <c r="K73" s="11">
        <v>0</v>
      </c>
      <c r="L73" s="11">
        <v>0</v>
      </c>
      <c r="M73" s="11">
        <v>14</v>
      </c>
      <c r="N73" s="18">
        <f>K73+L73+M73</f>
        <v>14</v>
      </c>
      <c r="O73" s="19">
        <f>P73-N73</f>
        <v>13</v>
      </c>
      <c r="P73" s="19">
        <f>ROUND(PRODUCT(J73,25)/14,0)</f>
        <v>27</v>
      </c>
      <c r="Q73" s="23" t="s">
        <v>32</v>
      </c>
      <c r="R73" s="11"/>
      <c r="S73" s="24"/>
      <c r="T73" s="11" t="s">
        <v>71</v>
      </c>
    </row>
    <row r="74" spans="1:23" x14ac:dyDescent="0.2">
      <c r="A74" s="30" t="s">
        <v>105</v>
      </c>
      <c r="B74" s="84" t="s">
        <v>110</v>
      </c>
      <c r="C74" s="85"/>
      <c r="D74" s="85"/>
      <c r="E74" s="85"/>
      <c r="F74" s="85"/>
      <c r="G74" s="85"/>
      <c r="H74" s="85"/>
      <c r="I74" s="86"/>
      <c r="J74" s="11">
        <v>4</v>
      </c>
      <c r="K74" s="11">
        <v>1</v>
      </c>
      <c r="L74" s="11">
        <v>0</v>
      </c>
      <c r="M74" s="11">
        <v>0</v>
      </c>
      <c r="N74" s="18">
        <f>K74+L74+M74</f>
        <v>1</v>
      </c>
      <c r="O74" s="19">
        <f>P74-N74</f>
        <v>6</v>
      </c>
      <c r="P74" s="19">
        <f>ROUND(PRODUCT(J74,25)/14,0)</f>
        <v>7</v>
      </c>
      <c r="Q74" s="23" t="s">
        <v>32</v>
      </c>
      <c r="R74" s="11"/>
      <c r="S74" s="24"/>
      <c r="T74" s="11" t="s">
        <v>71</v>
      </c>
    </row>
    <row r="75" spans="1:23" x14ac:dyDescent="0.2">
      <c r="A75" s="30" t="s">
        <v>106</v>
      </c>
      <c r="B75" s="84" t="s">
        <v>111</v>
      </c>
      <c r="C75" s="85"/>
      <c r="D75" s="85"/>
      <c r="E75" s="85"/>
      <c r="F75" s="85"/>
      <c r="G75" s="85"/>
      <c r="H75" s="85"/>
      <c r="I75" s="86"/>
      <c r="J75" s="11">
        <v>4</v>
      </c>
      <c r="K75" s="11">
        <v>1</v>
      </c>
      <c r="L75" s="11">
        <v>0</v>
      </c>
      <c r="M75" s="11">
        <v>0</v>
      </c>
      <c r="N75" s="18">
        <f>K75+L75+M75</f>
        <v>1</v>
      </c>
      <c r="O75" s="19">
        <f>P75-N75</f>
        <v>6</v>
      </c>
      <c r="P75" s="19">
        <f>ROUND(PRODUCT(J75,25)/14,0)</f>
        <v>7</v>
      </c>
      <c r="Q75" s="23" t="s">
        <v>32</v>
      </c>
      <c r="R75" s="11"/>
      <c r="S75" s="24"/>
      <c r="T75" s="11" t="s">
        <v>72</v>
      </c>
    </row>
    <row r="76" spans="1:23" ht="32.25" customHeight="1" x14ac:dyDescent="0.2">
      <c r="A76" s="30" t="s">
        <v>107</v>
      </c>
      <c r="B76" s="87" t="s">
        <v>112</v>
      </c>
      <c r="C76" s="88"/>
      <c r="D76" s="88"/>
      <c r="E76" s="88"/>
      <c r="F76" s="88"/>
      <c r="G76" s="88"/>
      <c r="H76" s="88"/>
      <c r="I76" s="89"/>
      <c r="J76" s="11">
        <v>3</v>
      </c>
      <c r="K76" s="11">
        <v>1</v>
      </c>
      <c r="L76" s="11">
        <v>1</v>
      </c>
      <c r="M76" s="11">
        <v>0</v>
      </c>
      <c r="N76" s="18">
        <f>K76+L76+M76</f>
        <v>2</v>
      </c>
      <c r="O76" s="19">
        <f>P76-N76</f>
        <v>3</v>
      </c>
      <c r="P76" s="19">
        <f>ROUND(PRODUCT(J76,25)/14,0)</f>
        <v>5</v>
      </c>
      <c r="Q76" s="23"/>
      <c r="R76" s="11" t="s">
        <v>28</v>
      </c>
      <c r="S76" s="24"/>
      <c r="T76" s="11" t="s">
        <v>71</v>
      </c>
    </row>
    <row r="77" spans="1:23" x14ac:dyDescent="0.2">
      <c r="A77" s="21" t="s">
        <v>25</v>
      </c>
      <c r="B77" s="80"/>
      <c r="C77" s="81"/>
      <c r="D77" s="81"/>
      <c r="E77" s="81"/>
      <c r="F77" s="81"/>
      <c r="G77" s="81"/>
      <c r="H77" s="81"/>
      <c r="I77" s="82"/>
      <c r="J77" s="21">
        <f t="shared" ref="J77:P77" si="5">SUM(J72:J76)</f>
        <v>30</v>
      </c>
      <c r="K77" s="21">
        <f t="shared" si="5"/>
        <v>3</v>
      </c>
      <c r="L77" s="21">
        <f t="shared" si="5"/>
        <v>1</v>
      </c>
      <c r="M77" s="21">
        <f t="shared" si="5"/>
        <v>16</v>
      </c>
      <c r="N77" s="21">
        <f t="shared" si="5"/>
        <v>20</v>
      </c>
      <c r="O77" s="21">
        <f t="shared" si="5"/>
        <v>33</v>
      </c>
      <c r="P77" s="21">
        <f t="shared" si="5"/>
        <v>53</v>
      </c>
      <c r="Q77" s="21">
        <f>COUNTIF(Q72:Q76,"E")</f>
        <v>3</v>
      </c>
      <c r="R77" s="21">
        <f>COUNTIF(R72:R76,"C")</f>
        <v>1</v>
      </c>
      <c r="S77" s="21">
        <f>COUNTIF(S72:S76,"VP")</f>
        <v>1</v>
      </c>
      <c r="T77" s="48">
        <f>COUNTA(T72:T76)</f>
        <v>5</v>
      </c>
      <c r="U77" s="218" t="str">
        <f>IF(Q77&gt;=SUM(R77:S77),"Corect","E trebuie să fie cel puțin egal cu C+VP")</f>
        <v>Corect</v>
      </c>
      <c r="V77" s="219"/>
      <c r="W77" s="219"/>
    </row>
    <row r="78" spans="1:23" ht="21.75" hidden="1" customHeight="1" x14ac:dyDescent="0.2"/>
    <row r="79" spans="1:23" ht="18.75" customHeight="1" x14ac:dyDescent="0.2">
      <c r="A79" s="95" t="s">
        <v>45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</row>
    <row r="80" spans="1:23" ht="24.75" customHeight="1" x14ac:dyDescent="0.2">
      <c r="A80" s="77" t="s">
        <v>27</v>
      </c>
      <c r="B80" s="90" t="s">
        <v>26</v>
      </c>
      <c r="C80" s="91"/>
      <c r="D80" s="91"/>
      <c r="E80" s="91"/>
      <c r="F80" s="91"/>
      <c r="G80" s="91"/>
      <c r="H80" s="91"/>
      <c r="I80" s="92"/>
      <c r="J80" s="96" t="s">
        <v>40</v>
      </c>
      <c r="K80" s="72" t="s">
        <v>24</v>
      </c>
      <c r="L80" s="73"/>
      <c r="M80" s="74"/>
      <c r="N80" s="72" t="s">
        <v>41</v>
      </c>
      <c r="O80" s="75"/>
      <c r="P80" s="76"/>
      <c r="Q80" s="72" t="s">
        <v>23</v>
      </c>
      <c r="R80" s="73"/>
      <c r="S80" s="74"/>
      <c r="T80" s="98" t="s">
        <v>22</v>
      </c>
      <c r="U80" s="1">
        <f>212*14</f>
        <v>2968</v>
      </c>
    </row>
    <row r="81" spans="1:25" x14ac:dyDescent="0.2">
      <c r="A81" s="78"/>
      <c r="B81" s="93"/>
      <c r="C81" s="83"/>
      <c r="D81" s="83"/>
      <c r="E81" s="83"/>
      <c r="F81" s="83"/>
      <c r="G81" s="83"/>
      <c r="H81" s="83"/>
      <c r="I81" s="94"/>
      <c r="J81" s="97"/>
      <c r="K81" s="5" t="s">
        <v>28</v>
      </c>
      <c r="L81" s="5" t="s">
        <v>29</v>
      </c>
      <c r="M81" s="5" t="s">
        <v>30</v>
      </c>
      <c r="N81" s="5" t="s">
        <v>34</v>
      </c>
      <c r="O81" s="5" t="s">
        <v>7</v>
      </c>
      <c r="P81" s="5" t="s">
        <v>31</v>
      </c>
      <c r="Q81" s="5" t="s">
        <v>32</v>
      </c>
      <c r="R81" s="5" t="s">
        <v>28</v>
      </c>
      <c r="S81" s="5" t="s">
        <v>33</v>
      </c>
      <c r="T81" s="97"/>
    </row>
    <row r="82" spans="1:25" x14ac:dyDescent="0.2">
      <c r="A82" s="44" t="s">
        <v>113</v>
      </c>
      <c r="B82" s="84" t="s">
        <v>118</v>
      </c>
      <c r="C82" s="85"/>
      <c r="D82" s="85"/>
      <c r="E82" s="85"/>
      <c r="F82" s="85"/>
      <c r="G82" s="85"/>
      <c r="H82" s="85"/>
      <c r="I82" s="86"/>
      <c r="J82" s="11">
        <v>15</v>
      </c>
      <c r="K82" s="11">
        <v>0</v>
      </c>
      <c r="L82" s="11">
        <v>0</v>
      </c>
      <c r="M82" s="11">
        <v>14</v>
      </c>
      <c r="N82" s="18">
        <f>K82+L82+M82</f>
        <v>14</v>
      </c>
      <c r="O82" s="19">
        <f>P82-N82</f>
        <v>13</v>
      </c>
      <c r="P82" s="19">
        <f>ROUND(PRODUCT(J82,25)/14,0)</f>
        <v>27</v>
      </c>
      <c r="Q82" s="23" t="s">
        <v>32</v>
      </c>
      <c r="R82" s="11"/>
      <c r="S82" s="24"/>
      <c r="T82" s="11" t="s">
        <v>71</v>
      </c>
    </row>
    <row r="83" spans="1:25" x14ac:dyDescent="0.2">
      <c r="A83" s="30" t="s">
        <v>114</v>
      </c>
      <c r="B83" s="84" t="s">
        <v>119</v>
      </c>
      <c r="C83" s="85"/>
      <c r="D83" s="85"/>
      <c r="E83" s="85"/>
      <c r="F83" s="85"/>
      <c r="G83" s="85"/>
      <c r="H83" s="85"/>
      <c r="I83" s="86"/>
      <c r="J83" s="11">
        <v>4</v>
      </c>
      <c r="K83" s="11">
        <v>1</v>
      </c>
      <c r="L83" s="11">
        <v>0</v>
      </c>
      <c r="M83" s="11">
        <v>0</v>
      </c>
      <c r="N83" s="18">
        <f>K83+L83+M83</f>
        <v>1</v>
      </c>
      <c r="O83" s="19">
        <f>P83-N83</f>
        <v>6</v>
      </c>
      <c r="P83" s="19">
        <f>ROUND(PRODUCT(J83,25)/14,0)</f>
        <v>7</v>
      </c>
      <c r="Q83" s="23" t="s">
        <v>32</v>
      </c>
      <c r="R83" s="11"/>
      <c r="S83" s="24"/>
      <c r="T83" s="11" t="s">
        <v>71</v>
      </c>
    </row>
    <row r="84" spans="1:25" x14ac:dyDescent="0.2">
      <c r="A84" s="30" t="s">
        <v>115</v>
      </c>
      <c r="B84" s="84" t="s">
        <v>120</v>
      </c>
      <c r="C84" s="85"/>
      <c r="D84" s="85"/>
      <c r="E84" s="85"/>
      <c r="F84" s="85"/>
      <c r="G84" s="85"/>
      <c r="H84" s="85"/>
      <c r="I84" s="86"/>
      <c r="J84" s="11">
        <v>4</v>
      </c>
      <c r="K84" s="11">
        <v>1</v>
      </c>
      <c r="L84" s="11">
        <v>0</v>
      </c>
      <c r="M84" s="11">
        <v>0</v>
      </c>
      <c r="N84" s="18">
        <f>K84+L84+M84</f>
        <v>1</v>
      </c>
      <c r="O84" s="19">
        <f>P84-N84</f>
        <v>6</v>
      </c>
      <c r="P84" s="19">
        <f>ROUND(PRODUCT(J84,25)/14,0)</f>
        <v>7</v>
      </c>
      <c r="Q84" s="23" t="s">
        <v>32</v>
      </c>
      <c r="R84" s="11"/>
      <c r="S84" s="24"/>
      <c r="T84" s="11" t="s">
        <v>72</v>
      </c>
    </row>
    <row r="85" spans="1:25" x14ac:dyDescent="0.2">
      <c r="A85" s="30" t="s">
        <v>116</v>
      </c>
      <c r="B85" s="84" t="s">
        <v>121</v>
      </c>
      <c r="C85" s="85"/>
      <c r="D85" s="85"/>
      <c r="E85" s="85"/>
      <c r="F85" s="85"/>
      <c r="G85" s="85"/>
      <c r="H85" s="85"/>
      <c r="I85" s="86"/>
      <c r="J85" s="11">
        <v>4</v>
      </c>
      <c r="K85" s="11">
        <v>0</v>
      </c>
      <c r="L85" s="11">
        <v>0</v>
      </c>
      <c r="M85" s="11">
        <v>2</v>
      </c>
      <c r="N85" s="18">
        <f>K85+L85+M85</f>
        <v>2</v>
      </c>
      <c r="O85" s="19">
        <f>P85-N85</f>
        <v>5</v>
      </c>
      <c r="P85" s="19">
        <f>ROUND(PRODUCT(J85,25)/14,0)</f>
        <v>7</v>
      </c>
      <c r="Q85" s="23"/>
      <c r="R85" s="11"/>
      <c r="S85" s="24" t="s">
        <v>33</v>
      </c>
      <c r="T85" s="11" t="s">
        <v>71</v>
      </c>
    </row>
    <row r="86" spans="1:25" ht="26.25" customHeight="1" x14ac:dyDescent="0.2">
      <c r="A86" s="30" t="s">
        <v>117</v>
      </c>
      <c r="B86" s="87" t="s">
        <v>112</v>
      </c>
      <c r="C86" s="88"/>
      <c r="D86" s="88"/>
      <c r="E86" s="88"/>
      <c r="F86" s="88"/>
      <c r="G86" s="88"/>
      <c r="H86" s="88"/>
      <c r="I86" s="89"/>
      <c r="J86" s="11">
        <v>3</v>
      </c>
      <c r="K86" s="11">
        <v>1</v>
      </c>
      <c r="L86" s="11">
        <v>1</v>
      </c>
      <c r="M86" s="11">
        <v>0</v>
      </c>
      <c r="N86" s="18">
        <f>K86+L86+M86</f>
        <v>2</v>
      </c>
      <c r="O86" s="19">
        <f>P86-N86</f>
        <v>3</v>
      </c>
      <c r="P86" s="19">
        <f>ROUND(PRODUCT(J86,25)/14,0)</f>
        <v>5</v>
      </c>
      <c r="Q86" s="23"/>
      <c r="R86" s="11" t="s">
        <v>28</v>
      </c>
      <c r="S86" s="24"/>
      <c r="T86" s="11" t="s">
        <v>71</v>
      </c>
    </row>
    <row r="87" spans="1:25" x14ac:dyDescent="0.2">
      <c r="A87" s="21" t="s">
        <v>25</v>
      </c>
      <c r="B87" s="80"/>
      <c r="C87" s="81"/>
      <c r="D87" s="81"/>
      <c r="E87" s="81"/>
      <c r="F87" s="81"/>
      <c r="G87" s="81"/>
      <c r="H87" s="81"/>
      <c r="I87" s="82"/>
      <c r="J87" s="21">
        <f t="shared" ref="J87:P87" si="6">SUM(J82:J86)</f>
        <v>30</v>
      </c>
      <c r="K87" s="21">
        <f t="shared" si="6"/>
        <v>3</v>
      </c>
      <c r="L87" s="21">
        <f t="shared" si="6"/>
        <v>1</v>
      </c>
      <c r="M87" s="21">
        <f t="shared" si="6"/>
        <v>16</v>
      </c>
      <c r="N87" s="21">
        <f t="shared" si="6"/>
        <v>20</v>
      </c>
      <c r="O87" s="21">
        <f t="shared" si="6"/>
        <v>33</v>
      </c>
      <c r="P87" s="21">
        <f t="shared" si="6"/>
        <v>53</v>
      </c>
      <c r="Q87" s="21">
        <f>COUNTIF(Q82:Q86,"E")</f>
        <v>3</v>
      </c>
      <c r="R87" s="21">
        <f>COUNTIF(R82:R86,"C")</f>
        <v>1</v>
      </c>
      <c r="S87" s="21">
        <f>COUNTIF(S82:S86,"VP")</f>
        <v>1</v>
      </c>
      <c r="T87" s="48">
        <f>COUNTA(T82:T86)</f>
        <v>5</v>
      </c>
      <c r="U87" s="218" t="str">
        <f>IF(Q87&gt;=SUM(R87:S87),"Corect","E trebuie să fie cel puțin egal cu C+VP")</f>
        <v>Corect</v>
      </c>
      <c r="V87" s="219"/>
      <c r="W87" s="219"/>
    </row>
    <row r="88" spans="1:25" ht="9" hidden="1" customHeight="1" x14ac:dyDescent="0.2"/>
    <row r="89" spans="1:25" hidden="1" x14ac:dyDescent="0.2"/>
    <row r="90" spans="1:25" ht="19.5" customHeight="1" x14ac:dyDescent="0.2">
      <c r="A90" s="79" t="s">
        <v>46</v>
      </c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</row>
    <row r="91" spans="1:25" ht="27.75" customHeight="1" x14ac:dyDescent="0.2">
      <c r="A91" s="77" t="s">
        <v>27</v>
      </c>
      <c r="B91" s="90" t="s">
        <v>26</v>
      </c>
      <c r="C91" s="91"/>
      <c r="D91" s="91"/>
      <c r="E91" s="91"/>
      <c r="F91" s="91"/>
      <c r="G91" s="91"/>
      <c r="H91" s="91"/>
      <c r="I91" s="92"/>
      <c r="J91" s="96" t="s">
        <v>40</v>
      </c>
      <c r="K91" s="151" t="s">
        <v>24</v>
      </c>
      <c r="L91" s="151"/>
      <c r="M91" s="151"/>
      <c r="N91" s="151" t="s">
        <v>41</v>
      </c>
      <c r="O91" s="181"/>
      <c r="P91" s="181"/>
      <c r="Q91" s="151" t="s">
        <v>23</v>
      </c>
      <c r="R91" s="151"/>
      <c r="S91" s="151"/>
      <c r="T91" s="151" t="s">
        <v>22</v>
      </c>
    </row>
    <row r="92" spans="1:25" ht="12.75" customHeight="1" x14ac:dyDescent="0.2">
      <c r="A92" s="78"/>
      <c r="B92" s="93"/>
      <c r="C92" s="83"/>
      <c r="D92" s="83"/>
      <c r="E92" s="83"/>
      <c r="F92" s="83"/>
      <c r="G92" s="83"/>
      <c r="H92" s="83"/>
      <c r="I92" s="94"/>
      <c r="J92" s="97"/>
      <c r="K92" s="5" t="s">
        <v>28</v>
      </c>
      <c r="L92" s="5" t="s">
        <v>29</v>
      </c>
      <c r="M92" s="5" t="s">
        <v>30</v>
      </c>
      <c r="N92" s="5" t="s">
        <v>34</v>
      </c>
      <c r="O92" s="5" t="s">
        <v>7</v>
      </c>
      <c r="P92" s="5" t="s">
        <v>31</v>
      </c>
      <c r="Q92" s="5" t="s">
        <v>32</v>
      </c>
      <c r="R92" s="5" t="s">
        <v>28</v>
      </c>
      <c r="S92" s="5" t="s">
        <v>33</v>
      </c>
      <c r="T92" s="151"/>
    </row>
    <row r="93" spans="1:25" x14ac:dyDescent="0.2">
      <c r="A93" s="173" t="s">
        <v>122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4"/>
      <c r="S93" s="174"/>
      <c r="T93" s="175"/>
    </row>
    <row r="94" spans="1:25" ht="31.5" customHeight="1" x14ac:dyDescent="0.2">
      <c r="A94" s="31" t="s">
        <v>107</v>
      </c>
      <c r="B94" s="99" t="s">
        <v>129</v>
      </c>
      <c r="C94" s="179"/>
      <c r="D94" s="179"/>
      <c r="E94" s="179"/>
      <c r="F94" s="179"/>
      <c r="G94" s="179"/>
      <c r="H94" s="179"/>
      <c r="I94" s="180"/>
      <c r="J94" s="25">
        <v>3</v>
      </c>
      <c r="K94" s="25">
        <v>1</v>
      </c>
      <c r="L94" s="25">
        <v>1</v>
      </c>
      <c r="M94" s="25">
        <v>0</v>
      </c>
      <c r="N94" s="19">
        <f>K94+L94+M94</f>
        <v>2</v>
      </c>
      <c r="O94" s="19">
        <f>P94-N94</f>
        <v>3</v>
      </c>
      <c r="P94" s="19">
        <f>ROUND(PRODUCT(J94,25)/14,0)</f>
        <v>5</v>
      </c>
      <c r="Q94" s="25"/>
      <c r="R94" s="25" t="s">
        <v>28</v>
      </c>
      <c r="S94" s="26"/>
      <c r="T94" s="11" t="s">
        <v>71</v>
      </c>
      <c r="U94" s="226"/>
      <c r="V94" s="121"/>
      <c r="W94" s="121"/>
      <c r="X94" s="121"/>
      <c r="Y94" s="121"/>
    </row>
    <row r="95" spans="1:25" x14ac:dyDescent="0.2">
      <c r="A95" s="176" t="s">
        <v>126</v>
      </c>
      <c r="B95" s="177"/>
      <c r="C95" s="177"/>
      <c r="D95" s="177"/>
      <c r="E95" s="177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8"/>
      <c r="U95" s="227"/>
      <c r="V95" s="228"/>
      <c r="W95" s="228"/>
      <c r="X95" s="228"/>
      <c r="Y95" s="229"/>
    </row>
    <row r="96" spans="1:25" ht="27" customHeight="1" x14ac:dyDescent="0.2">
      <c r="A96" s="31" t="s">
        <v>117</v>
      </c>
      <c r="B96" s="99" t="s">
        <v>112</v>
      </c>
      <c r="C96" s="100"/>
      <c r="D96" s="100"/>
      <c r="E96" s="100"/>
      <c r="F96" s="100"/>
      <c r="G96" s="100"/>
      <c r="H96" s="100"/>
      <c r="I96" s="101"/>
      <c r="J96" s="25">
        <v>3</v>
      </c>
      <c r="K96" s="25">
        <v>1</v>
      </c>
      <c r="L96" s="25">
        <v>1</v>
      </c>
      <c r="M96" s="25">
        <v>0</v>
      </c>
      <c r="N96" s="19">
        <f>K96+L96+M96</f>
        <v>2</v>
      </c>
      <c r="O96" s="19">
        <f>P96-N96</f>
        <v>3</v>
      </c>
      <c r="P96" s="19">
        <f>ROUND(PRODUCT(J96,25)/14,0)</f>
        <v>5</v>
      </c>
      <c r="Q96" s="25"/>
      <c r="R96" s="25" t="s">
        <v>28</v>
      </c>
      <c r="S96" s="26"/>
      <c r="T96" s="11" t="s">
        <v>71</v>
      </c>
      <c r="U96" s="227"/>
      <c r="V96" s="228"/>
      <c r="W96" s="228"/>
      <c r="X96" s="228"/>
      <c r="Y96" s="229"/>
    </row>
    <row r="97" spans="1:20" ht="24.75" customHeight="1" x14ac:dyDescent="0.2">
      <c r="A97" s="164" t="s">
        <v>64</v>
      </c>
      <c r="B97" s="165"/>
      <c r="C97" s="165"/>
      <c r="D97" s="165"/>
      <c r="E97" s="165"/>
      <c r="F97" s="165"/>
      <c r="G97" s="165"/>
      <c r="H97" s="165"/>
      <c r="I97" s="166"/>
      <c r="J97" s="22">
        <f t="shared" ref="J97:P97" si="7">SUM(J94,J96)</f>
        <v>6</v>
      </c>
      <c r="K97" s="22">
        <f t="shared" si="7"/>
        <v>2</v>
      </c>
      <c r="L97" s="22">
        <f t="shared" si="7"/>
        <v>2</v>
      </c>
      <c r="M97" s="22">
        <f t="shared" si="7"/>
        <v>0</v>
      </c>
      <c r="N97" s="22">
        <f t="shared" si="7"/>
        <v>4</v>
      </c>
      <c r="O97" s="22">
        <f t="shared" si="7"/>
        <v>6</v>
      </c>
      <c r="P97" s="22">
        <f t="shared" si="7"/>
        <v>10</v>
      </c>
      <c r="Q97" s="22">
        <f>COUNTIF(Q94,"E")+COUNTIF(Q96,"E")</f>
        <v>0</v>
      </c>
      <c r="R97" s="22">
        <f>COUNTIF(R94,"C")+COUNTIF(R96,"C")</f>
        <v>2</v>
      </c>
      <c r="S97" s="22">
        <f>COUNTIF(S94,"VP")+COUNTIF(S96,"VP")</f>
        <v>0</v>
      </c>
      <c r="T97" s="27"/>
    </row>
    <row r="98" spans="1:20" ht="13.5" customHeight="1" x14ac:dyDescent="0.2">
      <c r="A98" s="167" t="s">
        <v>48</v>
      </c>
      <c r="B98" s="168"/>
      <c r="C98" s="168"/>
      <c r="D98" s="168"/>
      <c r="E98" s="168"/>
      <c r="F98" s="168"/>
      <c r="G98" s="168"/>
      <c r="H98" s="168"/>
      <c r="I98" s="168"/>
      <c r="J98" s="169"/>
      <c r="K98" s="22">
        <f t="shared" ref="K98:P98" si="8">SUM(K94,K96)*14</f>
        <v>28</v>
      </c>
      <c r="L98" s="22">
        <f t="shared" si="8"/>
        <v>28</v>
      </c>
      <c r="M98" s="22">
        <f t="shared" si="8"/>
        <v>0</v>
      </c>
      <c r="N98" s="22">
        <f t="shared" si="8"/>
        <v>56</v>
      </c>
      <c r="O98" s="22">
        <f t="shared" si="8"/>
        <v>84</v>
      </c>
      <c r="P98" s="22">
        <f t="shared" si="8"/>
        <v>140</v>
      </c>
      <c r="Q98" s="158"/>
      <c r="R98" s="159"/>
      <c r="S98" s="159"/>
      <c r="T98" s="160"/>
    </row>
    <row r="99" spans="1:20" x14ac:dyDescent="0.2">
      <c r="A99" s="170"/>
      <c r="B99" s="171"/>
      <c r="C99" s="171"/>
      <c r="D99" s="171"/>
      <c r="E99" s="171"/>
      <c r="F99" s="171"/>
      <c r="G99" s="171"/>
      <c r="H99" s="171"/>
      <c r="I99" s="171"/>
      <c r="J99" s="172"/>
      <c r="K99" s="152">
        <f>SUM(K98:M98)</f>
        <v>56</v>
      </c>
      <c r="L99" s="153"/>
      <c r="M99" s="154"/>
      <c r="N99" s="155">
        <f>SUM(N98:O98)</f>
        <v>140</v>
      </c>
      <c r="O99" s="156"/>
      <c r="P99" s="157"/>
      <c r="Q99" s="161"/>
      <c r="R99" s="162"/>
      <c r="S99" s="162"/>
      <c r="T99" s="163"/>
    </row>
    <row r="100" spans="1:20" hidden="1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3"/>
      <c r="L100" s="13"/>
      <c r="M100" s="13"/>
      <c r="N100" s="14"/>
      <c r="O100" s="14"/>
      <c r="P100" s="14"/>
      <c r="Q100" s="15"/>
      <c r="R100" s="15"/>
      <c r="S100" s="15"/>
      <c r="T100" s="15"/>
    </row>
    <row r="101" spans="1:20" s="51" customFormat="1" hidden="1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3"/>
      <c r="L101" s="13"/>
      <c r="M101" s="13"/>
      <c r="N101" s="14"/>
      <c r="O101" s="14"/>
      <c r="P101" s="14"/>
      <c r="Q101" s="15"/>
      <c r="R101" s="15"/>
      <c r="S101" s="15"/>
      <c r="T101" s="15"/>
    </row>
    <row r="102" spans="1:20" ht="24" customHeight="1" x14ac:dyDescent="0.2">
      <c r="A102" s="83" t="s">
        <v>49</v>
      </c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</row>
    <row r="103" spans="1:20" ht="16.5" customHeight="1" x14ac:dyDescent="0.2">
      <c r="A103" s="80" t="s">
        <v>124</v>
      </c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2"/>
    </row>
    <row r="104" spans="1:20" ht="34.5" customHeight="1" x14ac:dyDescent="0.2">
      <c r="A104" s="182" t="s">
        <v>27</v>
      </c>
      <c r="B104" s="182" t="s">
        <v>26</v>
      </c>
      <c r="C104" s="182"/>
      <c r="D104" s="182"/>
      <c r="E104" s="182"/>
      <c r="F104" s="182"/>
      <c r="G104" s="182"/>
      <c r="H104" s="182"/>
      <c r="I104" s="182"/>
      <c r="J104" s="71" t="s">
        <v>40</v>
      </c>
      <c r="K104" s="71" t="s">
        <v>24</v>
      </c>
      <c r="L104" s="71"/>
      <c r="M104" s="71"/>
      <c r="N104" s="71" t="s">
        <v>41</v>
      </c>
      <c r="O104" s="71"/>
      <c r="P104" s="71"/>
      <c r="Q104" s="71" t="s">
        <v>23</v>
      </c>
      <c r="R104" s="71"/>
      <c r="S104" s="71"/>
      <c r="T104" s="71" t="s">
        <v>22</v>
      </c>
    </row>
    <row r="105" spans="1:20" x14ac:dyDescent="0.2">
      <c r="A105" s="182"/>
      <c r="B105" s="182"/>
      <c r="C105" s="182"/>
      <c r="D105" s="182"/>
      <c r="E105" s="182"/>
      <c r="F105" s="182"/>
      <c r="G105" s="182"/>
      <c r="H105" s="182"/>
      <c r="I105" s="182"/>
      <c r="J105" s="71"/>
      <c r="K105" s="29" t="s">
        <v>28</v>
      </c>
      <c r="L105" s="29" t="s">
        <v>29</v>
      </c>
      <c r="M105" s="29" t="s">
        <v>30</v>
      </c>
      <c r="N105" s="29" t="s">
        <v>34</v>
      </c>
      <c r="O105" s="29" t="s">
        <v>7</v>
      </c>
      <c r="P105" s="29" t="s">
        <v>31</v>
      </c>
      <c r="Q105" s="29" t="s">
        <v>32</v>
      </c>
      <c r="R105" s="29" t="s">
        <v>28</v>
      </c>
      <c r="S105" s="29" t="s">
        <v>33</v>
      </c>
      <c r="T105" s="71"/>
    </row>
    <row r="106" spans="1:20" x14ac:dyDescent="0.2">
      <c r="A106" s="32" t="str">
        <f t="shared" ref="A106:A114" si="9">IF(ISNA(INDEX($A$37:$T$101,MATCH($B106,$B$37:$B$101,0),1)),"",INDEX($A$37:$T$101,MATCH($B106,$B$37:$B$101,0),1))</f>
        <v>LMC1101</v>
      </c>
      <c r="B106" s="59" t="s">
        <v>87</v>
      </c>
      <c r="C106" s="59"/>
      <c r="D106" s="59"/>
      <c r="E106" s="59"/>
      <c r="F106" s="59"/>
      <c r="G106" s="59"/>
      <c r="H106" s="59"/>
      <c r="I106" s="59"/>
      <c r="J106" s="19">
        <f t="shared" ref="J106:J114" si="10">IF(ISNA(INDEX($A$37:$T$101,MATCH($B106,$B$37:$B$101,0),10)),"",INDEX($A$37:$T$101,MATCH($B106,$B$37:$B$101,0),10))</f>
        <v>4</v>
      </c>
      <c r="K106" s="19">
        <f t="shared" ref="K106:K114" si="11">IF(ISNA(INDEX($A$37:$T$101,MATCH($B106,$B$37:$B$101,0),11)),"",INDEX($A$37:$T$101,MATCH($B106,$B$37:$B$101,0),11))</f>
        <v>1</v>
      </c>
      <c r="L106" s="19">
        <f t="shared" ref="L106:L114" si="12">IF(ISNA(INDEX($A$37:$T$101,MATCH($B106,$B$37:$B$101,0),12)),"",INDEX($A$37:$T$101,MATCH($B106,$B$37:$B$101,0),12))</f>
        <v>1</v>
      </c>
      <c r="M106" s="19">
        <f t="shared" ref="M106:M114" si="13">IF(ISNA(INDEX($A$37:$T$101,MATCH($B106,$B$37:$B$101,0),13)),"",INDEX($A$37:$T$101,MATCH($B106,$B$37:$B$101,0),13))</f>
        <v>0</v>
      </c>
      <c r="N106" s="19">
        <f t="shared" ref="N106:N114" si="14">IF(ISNA(INDEX($A$37:$T$101,MATCH($B106,$B$37:$B$101,0),14)),"",INDEX($A$37:$T$101,MATCH($B106,$B$37:$B$101,0),14))</f>
        <v>2</v>
      </c>
      <c r="O106" s="19">
        <f t="shared" ref="O106:O114" si="15">IF(ISNA(INDEX($A$37:$T$101,MATCH($B106,$B$37:$B$101,0),15)),"",INDEX($A$37:$T$101,MATCH($B106,$B$37:$B$101,0),15))</f>
        <v>5</v>
      </c>
      <c r="P106" s="19">
        <f t="shared" ref="P106:P114" si="16">IF(ISNA(INDEX($A$37:$T$101,MATCH($B106,$B$37:$B$101,0),16)),"",INDEX($A$37:$T$101,MATCH($B106,$B$37:$B$101,0),16))</f>
        <v>7</v>
      </c>
      <c r="Q106" s="28" t="str">
        <f t="shared" ref="Q106:Q114" si="17">IF(ISNA(INDEX($A$37:$T$101,MATCH($B106,$B$37:$B$101,0),17)),"",INDEX($A$37:$T$101,MATCH($B106,$B$37:$B$101,0),17))</f>
        <v>E</v>
      </c>
      <c r="R106" s="28">
        <f t="shared" ref="R106:R114" si="18">IF(ISNA(INDEX($A$37:$T$101,MATCH($B106,$B$37:$B$101,0),18)),"",INDEX($A$37:$T$101,MATCH($B106,$B$37:$B$101,0),18))</f>
        <v>0</v>
      </c>
      <c r="S106" s="28">
        <f t="shared" ref="S106:S114" si="19">IF(ISNA(INDEX($A$37:$T$101,MATCH($B106,$B$37:$B$101,0),19)),"",INDEX($A$37:$T$101,MATCH($B106,$B$37:$B$101,0),19))</f>
        <v>0</v>
      </c>
      <c r="T106" s="20" t="s">
        <v>72</v>
      </c>
    </row>
    <row r="107" spans="1:20" x14ac:dyDescent="0.2">
      <c r="A107" s="32" t="str">
        <f t="shared" si="9"/>
        <v>LMC1102</v>
      </c>
      <c r="B107" s="59" t="s">
        <v>88</v>
      </c>
      <c r="C107" s="59"/>
      <c r="D107" s="59"/>
      <c r="E107" s="59"/>
      <c r="F107" s="59"/>
      <c r="G107" s="59"/>
      <c r="H107" s="59"/>
      <c r="I107" s="59"/>
      <c r="J107" s="19">
        <f t="shared" si="10"/>
        <v>4</v>
      </c>
      <c r="K107" s="19">
        <f t="shared" si="11"/>
        <v>1</v>
      </c>
      <c r="L107" s="19">
        <f t="shared" si="12"/>
        <v>1</v>
      </c>
      <c r="M107" s="19">
        <f t="shared" si="13"/>
        <v>0</v>
      </c>
      <c r="N107" s="19">
        <f t="shared" si="14"/>
        <v>2</v>
      </c>
      <c r="O107" s="19">
        <f t="shared" si="15"/>
        <v>5</v>
      </c>
      <c r="P107" s="19">
        <f t="shared" si="16"/>
        <v>7</v>
      </c>
      <c r="Q107" s="28" t="str">
        <f t="shared" si="17"/>
        <v>E</v>
      </c>
      <c r="R107" s="28">
        <f t="shared" si="18"/>
        <v>0</v>
      </c>
      <c r="S107" s="28">
        <f t="shared" si="19"/>
        <v>0</v>
      </c>
      <c r="T107" s="20" t="s">
        <v>72</v>
      </c>
    </row>
    <row r="108" spans="1:20" x14ac:dyDescent="0.2">
      <c r="A108" s="32" t="str">
        <f t="shared" si="9"/>
        <v>LMC1103</v>
      </c>
      <c r="B108" s="59" t="s">
        <v>89</v>
      </c>
      <c r="C108" s="59"/>
      <c r="D108" s="59"/>
      <c r="E108" s="59"/>
      <c r="F108" s="59"/>
      <c r="G108" s="59"/>
      <c r="H108" s="59"/>
      <c r="I108" s="59"/>
      <c r="J108" s="19">
        <f t="shared" si="10"/>
        <v>4</v>
      </c>
      <c r="K108" s="19">
        <f t="shared" si="11"/>
        <v>1</v>
      </c>
      <c r="L108" s="19">
        <f t="shared" si="12"/>
        <v>1</v>
      </c>
      <c r="M108" s="19">
        <f t="shared" si="13"/>
        <v>0</v>
      </c>
      <c r="N108" s="19">
        <f t="shared" si="14"/>
        <v>2</v>
      </c>
      <c r="O108" s="19">
        <f t="shared" si="15"/>
        <v>5</v>
      </c>
      <c r="P108" s="19">
        <f t="shared" si="16"/>
        <v>7</v>
      </c>
      <c r="Q108" s="28" t="str">
        <f t="shared" si="17"/>
        <v>E</v>
      </c>
      <c r="R108" s="28">
        <f t="shared" si="18"/>
        <v>0</v>
      </c>
      <c r="S108" s="28">
        <f t="shared" si="19"/>
        <v>0</v>
      </c>
      <c r="T108" s="20" t="s">
        <v>72</v>
      </c>
    </row>
    <row r="109" spans="1:20" s="51" customFormat="1" x14ac:dyDescent="0.2">
      <c r="A109" s="32" t="str">
        <f t="shared" si="9"/>
        <v>LMC1108</v>
      </c>
      <c r="B109" s="59" t="s">
        <v>92</v>
      </c>
      <c r="C109" s="59"/>
      <c r="D109" s="59"/>
      <c r="E109" s="59"/>
      <c r="F109" s="59"/>
      <c r="G109" s="59"/>
      <c r="H109" s="59"/>
      <c r="I109" s="59"/>
      <c r="J109" s="19">
        <f t="shared" si="10"/>
        <v>4</v>
      </c>
      <c r="K109" s="19">
        <f t="shared" si="11"/>
        <v>1</v>
      </c>
      <c r="L109" s="19">
        <f t="shared" si="12"/>
        <v>0</v>
      </c>
      <c r="M109" s="19">
        <f t="shared" si="13"/>
        <v>0</v>
      </c>
      <c r="N109" s="19">
        <f t="shared" si="14"/>
        <v>1</v>
      </c>
      <c r="O109" s="19">
        <f t="shared" si="15"/>
        <v>6</v>
      </c>
      <c r="P109" s="19">
        <f t="shared" si="16"/>
        <v>7</v>
      </c>
      <c r="Q109" s="28">
        <f t="shared" si="17"/>
        <v>0</v>
      </c>
      <c r="R109" s="28" t="str">
        <f t="shared" si="18"/>
        <v>C</v>
      </c>
      <c r="S109" s="28">
        <f t="shared" si="19"/>
        <v>0</v>
      </c>
      <c r="T109" s="20" t="s">
        <v>72</v>
      </c>
    </row>
    <row r="110" spans="1:20" s="51" customFormat="1" x14ac:dyDescent="0.2">
      <c r="A110" s="32" t="str">
        <f t="shared" si="9"/>
        <v>LMC2109</v>
      </c>
      <c r="B110" s="59" t="s">
        <v>111</v>
      </c>
      <c r="C110" s="59"/>
      <c r="D110" s="59"/>
      <c r="E110" s="59"/>
      <c r="F110" s="59"/>
      <c r="G110" s="59"/>
      <c r="H110" s="59"/>
      <c r="I110" s="59"/>
      <c r="J110" s="19">
        <f t="shared" si="10"/>
        <v>4</v>
      </c>
      <c r="K110" s="19">
        <f t="shared" si="11"/>
        <v>1</v>
      </c>
      <c r="L110" s="19">
        <f t="shared" si="12"/>
        <v>0</v>
      </c>
      <c r="M110" s="19">
        <f t="shared" si="13"/>
        <v>0</v>
      </c>
      <c r="N110" s="19">
        <f t="shared" si="14"/>
        <v>1</v>
      </c>
      <c r="O110" s="19">
        <f t="shared" si="15"/>
        <v>6</v>
      </c>
      <c r="P110" s="19">
        <f t="shared" si="16"/>
        <v>7</v>
      </c>
      <c r="Q110" s="28" t="str">
        <f t="shared" si="17"/>
        <v>E</v>
      </c>
      <c r="R110" s="28">
        <f t="shared" si="18"/>
        <v>0</v>
      </c>
      <c r="S110" s="28">
        <f t="shared" si="19"/>
        <v>0</v>
      </c>
      <c r="T110" s="20" t="s">
        <v>72</v>
      </c>
    </row>
    <row r="111" spans="1:20" s="51" customFormat="1" x14ac:dyDescent="0.2">
      <c r="A111" s="32" t="str">
        <f t="shared" si="9"/>
        <v>LMC2210</v>
      </c>
      <c r="B111" s="59" t="s">
        <v>120</v>
      </c>
      <c r="C111" s="59"/>
      <c r="D111" s="59"/>
      <c r="E111" s="59"/>
      <c r="F111" s="59"/>
      <c r="G111" s="59"/>
      <c r="H111" s="59"/>
      <c r="I111" s="59"/>
      <c r="J111" s="19">
        <f t="shared" si="10"/>
        <v>4</v>
      </c>
      <c r="K111" s="19">
        <f t="shared" si="11"/>
        <v>1</v>
      </c>
      <c r="L111" s="19">
        <f t="shared" si="12"/>
        <v>0</v>
      </c>
      <c r="M111" s="19">
        <f t="shared" si="13"/>
        <v>0</v>
      </c>
      <c r="N111" s="19">
        <f t="shared" si="14"/>
        <v>1</v>
      </c>
      <c r="O111" s="19">
        <f t="shared" si="15"/>
        <v>6</v>
      </c>
      <c r="P111" s="19">
        <f t="shared" si="16"/>
        <v>7</v>
      </c>
      <c r="Q111" s="28" t="str">
        <f t="shared" si="17"/>
        <v>E</v>
      </c>
      <c r="R111" s="28">
        <f t="shared" si="18"/>
        <v>0</v>
      </c>
      <c r="S111" s="28">
        <f t="shared" si="19"/>
        <v>0</v>
      </c>
      <c r="T111" s="20" t="s">
        <v>72</v>
      </c>
    </row>
    <row r="112" spans="1:20" x14ac:dyDescent="0.2">
      <c r="A112" s="32" t="str">
        <f t="shared" si="9"/>
        <v>LMC1201</v>
      </c>
      <c r="B112" s="59" t="s">
        <v>98</v>
      </c>
      <c r="C112" s="59"/>
      <c r="D112" s="59"/>
      <c r="E112" s="59"/>
      <c r="F112" s="59"/>
      <c r="G112" s="59"/>
      <c r="H112" s="59"/>
      <c r="I112" s="59"/>
      <c r="J112" s="19">
        <f t="shared" si="10"/>
        <v>4</v>
      </c>
      <c r="K112" s="19">
        <f t="shared" si="11"/>
        <v>1</v>
      </c>
      <c r="L112" s="19">
        <f t="shared" si="12"/>
        <v>1</v>
      </c>
      <c r="M112" s="19">
        <f t="shared" si="13"/>
        <v>0</v>
      </c>
      <c r="N112" s="19">
        <f t="shared" si="14"/>
        <v>2</v>
      </c>
      <c r="O112" s="19">
        <f t="shared" si="15"/>
        <v>5</v>
      </c>
      <c r="P112" s="19">
        <f t="shared" si="16"/>
        <v>7</v>
      </c>
      <c r="Q112" s="28" t="str">
        <f t="shared" si="17"/>
        <v>E</v>
      </c>
      <c r="R112" s="28">
        <f t="shared" si="18"/>
        <v>0</v>
      </c>
      <c r="S112" s="28">
        <f t="shared" si="19"/>
        <v>0</v>
      </c>
      <c r="T112" s="20" t="s">
        <v>72</v>
      </c>
    </row>
    <row r="113" spans="1:20" x14ac:dyDescent="0.2">
      <c r="A113" s="32" t="str">
        <f t="shared" si="9"/>
        <v>LMC1202</v>
      </c>
      <c r="B113" s="59" t="s">
        <v>99</v>
      </c>
      <c r="C113" s="59"/>
      <c r="D113" s="59"/>
      <c r="E113" s="59"/>
      <c r="F113" s="59"/>
      <c r="G113" s="59"/>
      <c r="H113" s="59"/>
      <c r="I113" s="59"/>
      <c r="J113" s="19">
        <f t="shared" si="10"/>
        <v>4</v>
      </c>
      <c r="K113" s="19">
        <f t="shared" si="11"/>
        <v>1</v>
      </c>
      <c r="L113" s="19">
        <f t="shared" si="12"/>
        <v>1</v>
      </c>
      <c r="M113" s="19">
        <f t="shared" si="13"/>
        <v>0</v>
      </c>
      <c r="N113" s="19">
        <f t="shared" si="14"/>
        <v>2</v>
      </c>
      <c r="O113" s="19">
        <f t="shared" si="15"/>
        <v>5</v>
      </c>
      <c r="P113" s="19">
        <f t="shared" si="16"/>
        <v>7</v>
      </c>
      <c r="Q113" s="28" t="str">
        <f t="shared" si="17"/>
        <v>E</v>
      </c>
      <c r="R113" s="28">
        <f t="shared" si="18"/>
        <v>0</v>
      </c>
      <c r="S113" s="28">
        <f t="shared" si="19"/>
        <v>0</v>
      </c>
      <c r="T113" s="20" t="s">
        <v>72</v>
      </c>
    </row>
    <row r="114" spans="1:20" x14ac:dyDescent="0.2">
      <c r="A114" s="32" t="str">
        <f t="shared" si="9"/>
        <v>LMC1203</v>
      </c>
      <c r="B114" s="59" t="s">
        <v>100</v>
      </c>
      <c r="C114" s="59"/>
      <c r="D114" s="59"/>
      <c r="E114" s="59"/>
      <c r="F114" s="59"/>
      <c r="G114" s="59"/>
      <c r="H114" s="59"/>
      <c r="I114" s="59"/>
      <c r="J114" s="19">
        <f t="shared" si="10"/>
        <v>4</v>
      </c>
      <c r="K114" s="19">
        <f t="shared" si="11"/>
        <v>1</v>
      </c>
      <c r="L114" s="19">
        <f t="shared" si="12"/>
        <v>1</v>
      </c>
      <c r="M114" s="19">
        <f t="shared" si="13"/>
        <v>0</v>
      </c>
      <c r="N114" s="19">
        <f t="shared" si="14"/>
        <v>2</v>
      </c>
      <c r="O114" s="19">
        <f t="shared" si="15"/>
        <v>5</v>
      </c>
      <c r="P114" s="19">
        <f t="shared" si="16"/>
        <v>7</v>
      </c>
      <c r="Q114" s="28" t="str">
        <f t="shared" si="17"/>
        <v>E</v>
      </c>
      <c r="R114" s="28">
        <f t="shared" si="18"/>
        <v>0</v>
      </c>
      <c r="S114" s="28">
        <f t="shared" si="19"/>
        <v>0</v>
      </c>
      <c r="T114" s="20" t="s">
        <v>72</v>
      </c>
    </row>
    <row r="115" spans="1:20" ht="27" customHeight="1" x14ac:dyDescent="0.2">
      <c r="A115" s="142" t="s">
        <v>64</v>
      </c>
      <c r="B115" s="143"/>
      <c r="C115" s="143"/>
      <c r="D115" s="143"/>
      <c r="E115" s="143"/>
      <c r="F115" s="143"/>
      <c r="G115" s="143"/>
      <c r="H115" s="143"/>
      <c r="I115" s="144"/>
      <c r="J115" s="38">
        <f t="shared" ref="J115:P115" si="20">SUM(J106:J114)</f>
        <v>36</v>
      </c>
      <c r="K115" s="38">
        <f t="shared" si="20"/>
        <v>9</v>
      </c>
      <c r="L115" s="38">
        <f t="shared" si="20"/>
        <v>6</v>
      </c>
      <c r="M115" s="38">
        <f t="shared" si="20"/>
        <v>0</v>
      </c>
      <c r="N115" s="38">
        <f t="shared" si="20"/>
        <v>15</v>
      </c>
      <c r="O115" s="38">
        <f t="shared" si="20"/>
        <v>48</v>
      </c>
      <c r="P115" s="38">
        <f t="shared" si="20"/>
        <v>63</v>
      </c>
      <c r="Q115" s="39">
        <f>COUNTIF(Q106:Q114,"E")</f>
        <v>8</v>
      </c>
      <c r="R115" s="39">
        <f>COUNTIF(R106:R114,"C")</f>
        <v>1</v>
      </c>
      <c r="S115" s="39">
        <f>COUNTIF(S106:S114,"VP")</f>
        <v>0</v>
      </c>
      <c r="T115" s="40">
        <v>9</v>
      </c>
    </row>
    <row r="116" spans="1:20" ht="12.75" customHeight="1" x14ac:dyDescent="0.2">
      <c r="A116" s="145" t="s">
        <v>48</v>
      </c>
      <c r="B116" s="146"/>
      <c r="C116" s="146"/>
      <c r="D116" s="146"/>
      <c r="E116" s="146"/>
      <c r="F116" s="146"/>
      <c r="G116" s="146"/>
      <c r="H116" s="146"/>
      <c r="I116" s="146"/>
      <c r="J116" s="147"/>
      <c r="K116" s="38">
        <f t="shared" ref="K116:P116" si="21">K115*14</f>
        <v>126</v>
      </c>
      <c r="L116" s="38">
        <f t="shared" si="21"/>
        <v>84</v>
      </c>
      <c r="M116" s="38">
        <f t="shared" si="21"/>
        <v>0</v>
      </c>
      <c r="N116" s="38">
        <f t="shared" si="21"/>
        <v>210</v>
      </c>
      <c r="O116" s="38">
        <f t="shared" si="21"/>
        <v>672</v>
      </c>
      <c r="P116" s="38">
        <f t="shared" si="21"/>
        <v>882</v>
      </c>
      <c r="Q116" s="130"/>
      <c r="R116" s="131"/>
      <c r="S116" s="131"/>
      <c r="T116" s="132"/>
    </row>
    <row r="117" spans="1:20" x14ac:dyDescent="0.2">
      <c r="A117" s="148"/>
      <c r="B117" s="149"/>
      <c r="C117" s="149"/>
      <c r="D117" s="149"/>
      <c r="E117" s="149"/>
      <c r="F117" s="149"/>
      <c r="G117" s="149"/>
      <c r="H117" s="149"/>
      <c r="I117" s="149"/>
      <c r="J117" s="150"/>
      <c r="K117" s="139">
        <f>SUM(K116:M116)</f>
        <v>210</v>
      </c>
      <c r="L117" s="140"/>
      <c r="M117" s="141"/>
      <c r="N117" s="136">
        <f>SUM(N116:O116)</f>
        <v>882</v>
      </c>
      <c r="O117" s="137"/>
      <c r="P117" s="138"/>
      <c r="Q117" s="133"/>
      <c r="R117" s="134"/>
      <c r="S117" s="134"/>
      <c r="T117" s="135"/>
    </row>
    <row r="118" spans="1:20" hidden="1" x14ac:dyDescent="0.2"/>
    <row r="119" spans="1:20" hidden="1" x14ac:dyDescent="0.2">
      <c r="B119" s="8"/>
      <c r="C119" s="8"/>
      <c r="D119" s="8"/>
      <c r="E119" s="8"/>
      <c r="F119" s="8"/>
      <c r="G119" s="8"/>
      <c r="H119" s="16"/>
      <c r="I119" s="16"/>
      <c r="J119" s="16"/>
      <c r="M119" s="8"/>
      <c r="N119" s="8"/>
      <c r="O119" s="8"/>
      <c r="P119" s="8"/>
      <c r="Q119" s="8"/>
      <c r="R119" s="8"/>
      <c r="S119" s="8"/>
    </row>
    <row r="120" spans="1:20" hidden="1" x14ac:dyDescent="0.2"/>
    <row r="121" spans="1:20" ht="27.75" customHeight="1" x14ac:dyDescent="0.2">
      <c r="A121" s="68" t="s">
        <v>125</v>
      </c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70"/>
    </row>
    <row r="122" spans="1:20" ht="27.75" customHeight="1" x14ac:dyDescent="0.2">
      <c r="A122" s="182" t="s">
        <v>27</v>
      </c>
      <c r="B122" s="182" t="s">
        <v>26</v>
      </c>
      <c r="C122" s="182"/>
      <c r="D122" s="182"/>
      <c r="E122" s="182"/>
      <c r="F122" s="182"/>
      <c r="G122" s="182"/>
      <c r="H122" s="182"/>
      <c r="I122" s="182"/>
      <c r="J122" s="71" t="s">
        <v>40</v>
      </c>
      <c r="K122" s="71" t="s">
        <v>24</v>
      </c>
      <c r="L122" s="71"/>
      <c r="M122" s="71"/>
      <c r="N122" s="71" t="s">
        <v>41</v>
      </c>
      <c r="O122" s="71"/>
      <c r="P122" s="71"/>
      <c r="Q122" s="71" t="s">
        <v>23</v>
      </c>
      <c r="R122" s="71"/>
      <c r="S122" s="71"/>
      <c r="T122" s="71" t="s">
        <v>22</v>
      </c>
    </row>
    <row r="123" spans="1:20" ht="16.5" customHeight="1" x14ac:dyDescent="0.2">
      <c r="A123" s="182"/>
      <c r="B123" s="182"/>
      <c r="C123" s="182"/>
      <c r="D123" s="182"/>
      <c r="E123" s="182"/>
      <c r="F123" s="182"/>
      <c r="G123" s="182"/>
      <c r="H123" s="182"/>
      <c r="I123" s="182"/>
      <c r="J123" s="71"/>
      <c r="K123" s="29" t="s">
        <v>28</v>
      </c>
      <c r="L123" s="29" t="s">
        <v>29</v>
      </c>
      <c r="M123" s="29" t="s">
        <v>30</v>
      </c>
      <c r="N123" s="29" t="s">
        <v>34</v>
      </c>
      <c r="O123" s="29" t="s">
        <v>7</v>
      </c>
      <c r="P123" s="29" t="s">
        <v>31</v>
      </c>
      <c r="Q123" s="29" t="s">
        <v>32</v>
      </c>
      <c r="R123" s="29" t="s">
        <v>28</v>
      </c>
      <c r="S123" s="29" t="s">
        <v>33</v>
      </c>
      <c r="T123" s="71"/>
    </row>
    <row r="124" spans="1:20" x14ac:dyDescent="0.2">
      <c r="A124" s="32" t="str">
        <f t="shared" ref="A124:A135" si="22">IF(ISNA(INDEX($A$37:$T$101,MATCH($B124,$B$37:$B$101,0),1)),"",INDEX($A$37:$T$101,MATCH($B124,$B$37:$B$101,0),1))</f>
        <v>LMC1105</v>
      </c>
      <c r="B124" s="59" t="s">
        <v>90</v>
      </c>
      <c r="C124" s="59"/>
      <c r="D124" s="59"/>
      <c r="E124" s="59"/>
      <c r="F124" s="59"/>
      <c r="G124" s="59"/>
      <c r="H124" s="59"/>
      <c r="I124" s="59"/>
      <c r="J124" s="19">
        <f t="shared" ref="J124:J135" si="23">IF(ISNA(INDEX($A$37:$T$101,MATCH($B124,$B$37:$B$101,0),10)),"",INDEX($A$37:$T$101,MATCH($B124,$B$37:$B$101,0),10))</f>
        <v>11</v>
      </c>
      <c r="K124" s="19">
        <f t="shared" ref="K124:K135" si="24">IF(ISNA(INDEX($A$37:$T$101,MATCH($B124,$B$37:$B$101,0),11)),"",INDEX($A$37:$T$101,MATCH($B124,$B$37:$B$101,0),11))</f>
        <v>0</v>
      </c>
      <c r="L124" s="19">
        <f t="shared" ref="L124:L135" si="25">IF(ISNA(INDEX($A$37:$T$101,MATCH($B124,$B$37:$B$101,0),12)),"",INDEX($A$37:$T$101,MATCH($B124,$B$37:$B$101,0),12))</f>
        <v>0</v>
      </c>
      <c r="M124" s="19">
        <f t="shared" ref="M124:M135" si="26">IF(ISNA(INDEX($A$37:$T$101,MATCH($B124,$B$37:$B$101,0),13)),"",INDEX($A$37:$T$101,MATCH($B124,$B$37:$B$101,0),13))</f>
        <v>12</v>
      </c>
      <c r="N124" s="19">
        <f t="shared" ref="N124:N135" si="27">IF(ISNA(INDEX($A$37:$T$101,MATCH($B124,$B$37:$B$101,0),14)),"",INDEX($A$37:$T$101,MATCH($B124,$B$37:$B$101,0),14))</f>
        <v>12</v>
      </c>
      <c r="O124" s="19">
        <f t="shared" ref="O124:O135" si="28">IF(ISNA(INDEX($A$37:$T$101,MATCH($B124,$B$37:$B$101,0),15)),"",INDEX($A$37:$T$101,MATCH($B124,$B$37:$B$101,0),15))</f>
        <v>8</v>
      </c>
      <c r="P124" s="19">
        <f t="shared" ref="P124:P135" si="29">IF(ISNA(INDEX($A$37:$T$101,MATCH($B124,$B$37:$B$101,0),16)),"",INDEX($A$37:$T$101,MATCH($B124,$B$37:$B$101,0),16))</f>
        <v>20</v>
      </c>
      <c r="Q124" s="28" t="str">
        <f t="shared" ref="Q124:Q135" si="30">IF(ISNA(INDEX($A$37:$T$101,MATCH($B124,$B$37:$B$101,0),17)),"",INDEX($A$37:$T$101,MATCH($B124,$B$37:$B$101,0),17))</f>
        <v>E</v>
      </c>
      <c r="R124" s="28">
        <f t="shared" ref="R124:R135" si="31">IF(ISNA(INDEX($A$37:$T$101,MATCH($B124,$B$37:$B$101,0),18)),"",INDEX($A$37:$T$101,MATCH($B124,$B$37:$B$101,0),18))</f>
        <v>0</v>
      </c>
      <c r="S124" s="28">
        <f t="shared" ref="S124:S135" si="32">IF(ISNA(INDEX($A$37:$T$101,MATCH($B124,$B$37:$B$101,0),19)),"",INDEX($A$37:$T$101,MATCH($B124,$B$37:$B$101,0),19))</f>
        <v>0</v>
      </c>
      <c r="T124" s="20" t="s">
        <v>71</v>
      </c>
    </row>
    <row r="125" spans="1:20" x14ac:dyDescent="0.2">
      <c r="A125" s="32" t="str">
        <f t="shared" si="22"/>
        <v>LMC1106</v>
      </c>
      <c r="B125" s="59" t="s">
        <v>91</v>
      </c>
      <c r="C125" s="59"/>
      <c r="D125" s="59"/>
      <c r="E125" s="59"/>
      <c r="F125" s="59"/>
      <c r="G125" s="59"/>
      <c r="H125" s="59"/>
      <c r="I125" s="59"/>
      <c r="J125" s="19">
        <f t="shared" si="23"/>
        <v>3</v>
      </c>
      <c r="K125" s="19">
        <f t="shared" si="24"/>
        <v>0</v>
      </c>
      <c r="L125" s="19">
        <f t="shared" si="25"/>
        <v>1</v>
      </c>
      <c r="M125" s="19">
        <f t="shared" si="26"/>
        <v>0</v>
      </c>
      <c r="N125" s="19">
        <f t="shared" si="27"/>
        <v>1</v>
      </c>
      <c r="O125" s="19">
        <f t="shared" si="28"/>
        <v>4</v>
      </c>
      <c r="P125" s="19">
        <f t="shared" si="29"/>
        <v>5</v>
      </c>
      <c r="Q125" s="28">
        <f t="shared" si="30"/>
        <v>0</v>
      </c>
      <c r="R125" s="28">
        <f t="shared" si="31"/>
        <v>0</v>
      </c>
      <c r="S125" s="28" t="str">
        <f t="shared" si="32"/>
        <v>VP</v>
      </c>
      <c r="T125" s="20" t="s">
        <v>71</v>
      </c>
    </row>
    <row r="126" spans="1:20" x14ac:dyDescent="0.2">
      <c r="A126" s="32" t="str">
        <f t="shared" si="22"/>
        <v>LMC1205</v>
      </c>
      <c r="B126" s="59" t="s">
        <v>101</v>
      </c>
      <c r="C126" s="59"/>
      <c r="D126" s="59"/>
      <c r="E126" s="59"/>
      <c r="F126" s="59"/>
      <c r="G126" s="59"/>
      <c r="H126" s="59"/>
      <c r="I126" s="59"/>
      <c r="J126" s="19">
        <f t="shared" si="23"/>
        <v>14</v>
      </c>
      <c r="K126" s="19">
        <f t="shared" si="24"/>
        <v>0</v>
      </c>
      <c r="L126" s="19">
        <f t="shared" si="25"/>
        <v>0</v>
      </c>
      <c r="M126" s="19">
        <f t="shared" si="26"/>
        <v>12</v>
      </c>
      <c r="N126" s="19">
        <f t="shared" si="27"/>
        <v>12</v>
      </c>
      <c r="O126" s="19">
        <f t="shared" si="28"/>
        <v>13</v>
      </c>
      <c r="P126" s="19">
        <f t="shared" si="29"/>
        <v>25</v>
      </c>
      <c r="Q126" s="28" t="str">
        <f t="shared" si="30"/>
        <v>E</v>
      </c>
      <c r="R126" s="28">
        <f t="shared" si="31"/>
        <v>0</v>
      </c>
      <c r="S126" s="28">
        <f t="shared" si="32"/>
        <v>0</v>
      </c>
      <c r="T126" s="20" t="s">
        <v>71</v>
      </c>
    </row>
    <row r="127" spans="1:20" x14ac:dyDescent="0.2">
      <c r="A127" s="32" t="str">
        <f t="shared" si="22"/>
        <v>LMC1211</v>
      </c>
      <c r="B127" s="59" t="s">
        <v>102</v>
      </c>
      <c r="C127" s="59"/>
      <c r="D127" s="59"/>
      <c r="E127" s="59"/>
      <c r="F127" s="59"/>
      <c r="G127" s="59"/>
      <c r="H127" s="59"/>
      <c r="I127" s="59"/>
      <c r="J127" s="19">
        <f t="shared" si="23"/>
        <v>4</v>
      </c>
      <c r="K127" s="19">
        <f t="shared" si="24"/>
        <v>0</v>
      </c>
      <c r="L127" s="19">
        <f t="shared" si="25"/>
        <v>0</v>
      </c>
      <c r="M127" s="19">
        <f t="shared" si="26"/>
        <v>2</v>
      </c>
      <c r="N127" s="19">
        <f t="shared" si="27"/>
        <v>2</v>
      </c>
      <c r="O127" s="19">
        <f t="shared" si="28"/>
        <v>5</v>
      </c>
      <c r="P127" s="19">
        <f t="shared" si="29"/>
        <v>7</v>
      </c>
      <c r="Q127" s="28">
        <f t="shared" si="30"/>
        <v>0</v>
      </c>
      <c r="R127" s="28">
        <f t="shared" si="31"/>
        <v>0</v>
      </c>
      <c r="S127" s="28" t="str">
        <f t="shared" si="32"/>
        <v>VP</v>
      </c>
      <c r="T127" s="20" t="s">
        <v>71</v>
      </c>
    </row>
    <row r="128" spans="1:20" x14ac:dyDescent="0.2">
      <c r="A128" s="32" t="str">
        <f t="shared" si="22"/>
        <v>LMC2105</v>
      </c>
      <c r="B128" s="59" t="s">
        <v>109</v>
      </c>
      <c r="C128" s="59"/>
      <c r="D128" s="59"/>
      <c r="E128" s="59"/>
      <c r="F128" s="59"/>
      <c r="G128" s="59"/>
      <c r="H128" s="59"/>
      <c r="I128" s="59"/>
      <c r="J128" s="19">
        <f t="shared" si="23"/>
        <v>15</v>
      </c>
      <c r="K128" s="19">
        <f t="shared" si="24"/>
        <v>0</v>
      </c>
      <c r="L128" s="19">
        <f t="shared" si="25"/>
        <v>0</v>
      </c>
      <c r="M128" s="19">
        <f t="shared" si="26"/>
        <v>14</v>
      </c>
      <c r="N128" s="19">
        <f t="shared" si="27"/>
        <v>14</v>
      </c>
      <c r="O128" s="19">
        <f t="shared" si="28"/>
        <v>13</v>
      </c>
      <c r="P128" s="19">
        <f t="shared" si="29"/>
        <v>27</v>
      </c>
      <c r="Q128" s="28" t="str">
        <f t="shared" si="30"/>
        <v>E</v>
      </c>
      <c r="R128" s="28">
        <f t="shared" si="31"/>
        <v>0</v>
      </c>
      <c r="S128" s="28">
        <f t="shared" si="32"/>
        <v>0</v>
      </c>
      <c r="T128" s="20" t="s">
        <v>71</v>
      </c>
    </row>
    <row r="129" spans="1:20" x14ac:dyDescent="0.2">
      <c r="A129" s="32" t="str">
        <f t="shared" si="22"/>
        <v>LMC2107</v>
      </c>
      <c r="B129" s="59" t="s">
        <v>110</v>
      </c>
      <c r="C129" s="59"/>
      <c r="D129" s="59"/>
      <c r="E129" s="59"/>
      <c r="F129" s="59"/>
      <c r="G129" s="59"/>
      <c r="H129" s="59"/>
      <c r="I129" s="59"/>
      <c r="J129" s="19">
        <f t="shared" si="23"/>
        <v>4</v>
      </c>
      <c r="K129" s="19">
        <f t="shared" si="24"/>
        <v>1</v>
      </c>
      <c r="L129" s="19">
        <f t="shared" si="25"/>
        <v>0</v>
      </c>
      <c r="M129" s="19">
        <f t="shared" si="26"/>
        <v>0</v>
      </c>
      <c r="N129" s="19">
        <f t="shared" si="27"/>
        <v>1</v>
      </c>
      <c r="O129" s="19">
        <f t="shared" si="28"/>
        <v>6</v>
      </c>
      <c r="P129" s="19">
        <f t="shared" si="29"/>
        <v>7</v>
      </c>
      <c r="Q129" s="28" t="str">
        <f t="shared" si="30"/>
        <v>E</v>
      </c>
      <c r="R129" s="28">
        <f t="shared" si="31"/>
        <v>0</v>
      </c>
      <c r="S129" s="28">
        <f t="shared" si="32"/>
        <v>0</v>
      </c>
      <c r="T129" s="20" t="s">
        <v>71</v>
      </c>
    </row>
    <row r="130" spans="1:20" x14ac:dyDescent="0.2">
      <c r="A130" s="32" t="str">
        <f t="shared" si="22"/>
        <v>LMC2205</v>
      </c>
      <c r="B130" s="59" t="s">
        <v>118</v>
      </c>
      <c r="C130" s="59"/>
      <c r="D130" s="59"/>
      <c r="E130" s="59"/>
      <c r="F130" s="59"/>
      <c r="G130" s="59"/>
      <c r="H130" s="59"/>
      <c r="I130" s="59"/>
      <c r="J130" s="19">
        <f t="shared" si="23"/>
        <v>15</v>
      </c>
      <c r="K130" s="19">
        <f t="shared" si="24"/>
        <v>0</v>
      </c>
      <c r="L130" s="19">
        <f t="shared" si="25"/>
        <v>0</v>
      </c>
      <c r="M130" s="19">
        <f t="shared" si="26"/>
        <v>14</v>
      </c>
      <c r="N130" s="19">
        <f t="shared" si="27"/>
        <v>14</v>
      </c>
      <c r="O130" s="19">
        <f t="shared" si="28"/>
        <v>13</v>
      </c>
      <c r="P130" s="19">
        <f t="shared" si="29"/>
        <v>27</v>
      </c>
      <c r="Q130" s="28" t="str">
        <f t="shared" si="30"/>
        <v>E</v>
      </c>
      <c r="R130" s="28">
        <f t="shared" si="31"/>
        <v>0</v>
      </c>
      <c r="S130" s="28">
        <f t="shared" si="32"/>
        <v>0</v>
      </c>
      <c r="T130" s="20" t="s">
        <v>71</v>
      </c>
    </row>
    <row r="131" spans="1:20" x14ac:dyDescent="0.2">
      <c r="A131" s="32" t="str">
        <f t="shared" si="22"/>
        <v>LMC2207</v>
      </c>
      <c r="B131" s="59" t="s">
        <v>119</v>
      </c>
      <c r="C131" s="59"/>
      <c r="D131" s="59"/>
      <c r="E131" s="59"/>
      <c r="F131" s="59"/>
      <c r="G131" s="59"/>
      <c r="H131" s="59"/>
      <c r="I131" s="59"/>
      <c r="J131" s="19">
        <f t="shared" si="23"/>
        <v>4</v>
      </c>
      <c r="K131" s="19">
        <f t="shared" si="24"/>
        <v>1</v>
      </c>
      <c r="L131" s="19">
        <f t="shared" si="25"/>
        <v>0</v>
      </c>
      <c r="M131" s="19">
        <f t="shared" si="26"/>
        <v>0</v>
      </c>
      <c r="N131" s="19">
        <f t="shared" si="27"/>
        <v>1</v>
      </c>
      <c r="O131" s="19">
        <f t="shared" si="28"/>
        <v>6</v>
      </c>
      <c r="P131" s="19">
        <f t="shared" si="29"/>
        <v>7</v>
      </c>
      <c r="Q131" s="28" t="str">
        <f t="shared" si="30"/>
        <v>E</v>
      </c>
      <c r="R131" s="28">
        <f t="shared" si="31"/>
        <v>0</v>
      </c>
      <c r="S131" s="28">
        <f t="shared" si="32"/>
        <v>0</v>
      </c>
      <c r="T131" s="20" t="s">
        <v>71</v>
      </c>
    </row>
    <row r="132" spans="1:20" s="51" customFormat="1" x14ac:dyDescent="0.2">
      <c r="A132" s="32" t="str">
        <f t="shared" si="22"/>
        <v>LMC2104</v>
      </c>
      <c r="B132" s="59" t="s">
        <v>108</v>
      </c>
      <c r="C132" s="59"/>
      <c r="D132" s="59"/>
      <c r="E132" s="59"/>
      <c r="F132" s="59"/>
      <c r="G132" s="59"/>
      <c r="H132" s="59"/>
      <c r="I132" s="59"/>
      <c r="J132" s="19">
        <f t="shared" si="23"/>
        <v>4</v>
      </c>
      <c r="K132" s="19">
        <f t="shared" si="24"/>
        <v>0</v>
      </c>
      <c r="L132" s="19">
        <f t="shared" si="25"/>
        <v>0</v>
      </c>
      <c r="M132" s="19">
        <f t="shared" si="26"/>
        <v>2</v>
      </c>
      <c r="N132" s="19">
        <f t="shared" si="27"/>
        <v>2</v>
      </c>
      <c r="O132" s="19">
        <f t="shared" si="28"/>
        <v>5</v>
      </c>
      <c r="P132" s="19">
        <f t="shared" si="29"/>
        <v>7</v>
      </c>
      <c r="Q132" s="28">
        <f t="shared" si="30"/>
        <v>0</v>
      </c>
      <c r="R132" s="28">
        <f t="shared" si="31"/>
        <v>0</v>
      </c>
      <c r="S132" s="28" t="str">
        <f t="shared" si="32"/>
        <v>VP</v>
      </c>
      <c r="T132" s="20" t="s">
        <v>71</v>
      </c>
    </row>
    <row r="133" spans="1:20" s="51" customFormat="1" ht="15" x14ac:dyDescent="0.2">
      <c r="A133" s="32" t="str">
        <f t="shared" si="22"/>
        <v>LMX2101</v>
      </c>
      <c r="B133" s="183" t="s">
        <v>112</v>
      </c>
      <c r="C133" s="184"/>
      <c r="D133" s="184"/>
      <c r="E133" s="184"/>
      <c r="F133" s="184"/>
      <c r="G133" s="184"/>
      <c r="H133" s="184"/>
      <c r="I133" s="185"/>
      <c r="J133" s="19">
        <f t="shared" si="23"/>
        <v>3</v>
      </c>
      <c r="K133" s="19">
        <f t="shared" si="24"/>
        <v>1</v>
      </c>
      <c r="L133" s="19">
        <f t="shared" si="25"/>
        <v>1</v>
      </c>
      <c r="M133" s="19">
        <f t="shared" si="26"/>
        <v>0</v>
      </c>
      <c r="N133" s="19">
        <f t="shared" si="27"/>
        <v>2</v>
      </c>
      <c r="O133" s="19">
        <f t="shared" si="28"/>
        <v>3</v>
      </c>
      <c r="P133" s="19">
        <f t="shared" si="29"/>
        <v>5</v>
      </c>
      <c r="Q133" s="28">
        <f t="shared" si="30"/>
        <v>0</v>
      </c>
      <c r="R133" s="28" t="str">
        <f t="shared" si="31"/>
        <v>C</v>
      </c>
      <c r="S133" s="28">
        <f t="shared" si="32"/>
        <v>0</v>
      </c>
      <c r="T133" s="20" t="s">
        <v>71</v>
      </c>
    </row>
    <row r="134" spans="1:20" s="51" customFormat="1" ht="15" x14ac:dyDescent="0.2">
      <c r="A134" s="32" t="str">
        <f t="shared" si="22"/>
        <v>LMX2101</v>
      </c>
      <c r="B134" s="183" t="s">
        <v>112</v>
      </c>
      <c r="C134" s="184"/>
      <c r="D134" s="184"/>
      <c r="E134" s="184"/>
      <c r="F134" s="184"/>
      <c r="G134" s="184"/>
      <c r="H134" s="184"/>
      <c r="I134" s="185"/>
      <c r="J134" s="19">
        <f t="shared" si="23"/>
        <v>3</v>
      </c>
      <c r="K134" s="19">
        <f t="shared" si="24"/>
        <v>1</v>
      </c>
      <c r="L134" s="19">
        <f t="shared" si="25"/>
        <v>1</v>
      </c>
      <c r="M134" s="19">
        <f t="shared" si="26"/>
        <v>0</v>
      </c>
      <c r="N134" s="19">
        <f t="shared" si="27"/>
        <v>2</v>
      </c>
      <c r="O134" s="19">
        <f t="shared" si="28"/>
        <v>3</v>
      </c>
      <c r="P134" s="19">
        <f t="shared" si="29"/>
        <v>5</v>
      </c>
      <c r="Q134" s="28">
        <f t="shared" si="30"/>
        <v>0</v>
      </c>
      <c r="R134" s="28" t="str">
        <f t="shared" si="31"/>
        <v>C</v>
      </c>
      <c r="S134" s="28">
        <f t="shared" si="32"/>
        <v>0</v>
      </c>
      <c r="T134" s="20" t="s">
        <v>71</v>
      </c>
    </row>
    <row r="135" spans="1:20" x14ac:dyDescent="0.2">
      <c r="A135" s="32" t="str">
        <f t="shared" si="22"/>
        <v>LMC2211</v>
      </c>
      <c r="B135" s="59" t="s">
        <v>121</v>
      </c>
      <c r="C135" s="59"/>
      <c r="D135" s="59"/>
      <c r="E135" s="59"/>
      <c r="F135" s="59"/>
      <c r="G135" s="59"/>
      <c r="H135" s="59"/>
      <c r="I135" s="59"/>
      <c r="J135" s="19">
        <f t="shared" si="23"/>
        <v>4</v>
      </c>
      <c r="K135" s="19">
        <f t="shared" si="24"/>
        <v>0</v>
      </c>
      <c r="L135" s="19">
        <f t="shared" si="25"/>
        <v>0</v>
      </c>
      <c r="M135" s="19">
        <f t="shared" si="26"/>
        <v>2</v>
      </c>
      <c r="N135" s="19">
        <f t="shared" si="27"/>
        <v>2</v>
      </c>
      <c r="O135" s="19">
        <f t="shared" si="28"/>
        <v>5</v>
      </c>
      <c r="P135" s="19">
        <f t="shared" si="29"/>
        <v>7</v>
      </c>
      <c r="Q135" s="28">
        <f t="shared" si="30"/>
        <v>0</v>
      </c>
      <c r="R135" s="28">
        <f t="shared" si="31"/>
        <v>0</v>
      </c>
      <c r="S135" s="28" t="str">
        <f t="shared" si="32"/>
        <v>VP</v>
      </c>
      <c r="T135" s="20" t="s">
        <v>71</v>
      </c>
    </row>
    <row r="136" spans="1:20" ht="30.75" customHeight="1" x14ac:dyDescent="0.2">
      <c r="A136" s="142" t="s">
        <v>73</v>
      </c>
      <c r="B136" s="143"/>
      <c r="C136" s="143"/>
      <c r="D136" s="143"/>
      <c r="E136" s="143"/>
      <c r="F136" s="143"/>
      <c r="G136" s="143"/>
      <c r="H136" s="143"/>
      <c r="I136" s="144"/>
      <c r="J136" s="38">
        <f t="shared" ref="J136:P136" si="33">SUM(J124:J135)</f>
        <v>84</v>
      </c>
      <c r="K136" s="38">
        <f t="shared" si="33"/>
        <v>4</v>
      </c>
      <c r="L136" s="38">
        <f t="shared" si="33"/>
        <v>3</v>
      </c>
      <c r="M136" s="38">
        <f t="shared" si="33"/>
        <v>58</v>
      </c>
      <c r="N136" s="38">
        <f t="shared" si="33"/>
        <v>65</v>
      </c>
      <c r="O136" s="38">
        <f t="shared" si="33"/>
        <v>84</v>
      </c>
      <c r="P136" s="38">
        <f t="shared" si="33"/>
        <v>149</v>
      </c>
      <c r="Q136" s="39">
        <f>COUNTIF(Q124:Q135,"E")</f>
        <v>6</v>
      </c>
      <c r="R136" s="39">
        <f>COUNTIF(R124:R135,"C")</f>
        <v>2</v>
      </c>
      <c r="S136" s="39">
        <f>COUNTIF(S124:S135,"VP")</f>
        <v>4</v>
      </c>
      <c r="T136" s="40">
        <v>12</v>
      </c>
    </row>
    <row r="137" spans="1:20" ht="15.75" customHeight="1" x14ac:dyDescent="0.2">
      <c r="A137" s="145" t="s">
        <v>48</v>
      </c>
      <c r="B137" s="146"/>
      <c r="C137" s="146"/>
      <c r="D137" s="146"/>
      <c r="E137" s="146"/>
      <c r="F137" s="146"/>
      <c r="G137" s="146"/>
      <c r="H137" s="146"/>
      <c r="I137" s="146"/>
      <c r="J137" s="147"/>
      <c r="K137" s="38">
        <f t="shared" ref="K137:P137" si="34">K136*14</f>
        <v>56</v>
      </c>
      <c r="L137" s="38">
        <f t="shared" si="34"/>
        <v>42</v>
      </c>
      <c r="M137" s="38">
        <f t="shared" si="34"/>
        <v>812</v>
      </c>
      <c r="N137" s="38">
        <f t="shared" si="34"/>
        <v>910</v>
      </c>
      <c r="O137" s="38">
        <f t="shared" si="34"/>
        <v>1176</v>
      </c>
      <c r="P137" s="38">
        <f t="shared" si="34"/>
        <v>2086</v>
      </c>
      <c r="Q137" s="130"/>
      <c r="R137" s="131"/>
      <c r="S137" s="131"/>
      <c r="T137" s="132"/>
    </row>
    <row r="138" spans="1:20" ht="17.25" customHeight="1" x14ac:dyDescent="0.2">
      <c r="A138" s="148"/>
      <c r="B138" s="149"/>
      <c r="C138" s="149"/>
      <c r="D138" s="149"/>
      <c r="E138" s="149"/>
      <c r="F138" s="149"/>
      <c r="G138" s="149"/>
      <c r="H138" s="149"/>
      <c r="I138" s="149"/>
      <c r="J138" s="150"/>
      <c r="K138" s="139">
        <f>SUM(K137:M137)</f>
        <v>910</v>
      </c>
      <c r="L138" s="140"/>
      <c r="M138" s="141"/>
      <c r="N138" s="136">
        <f>SUM(N137:O137)</f>
        <v>2086</v>
      </c>
      <c r="O138" s="137"/>
      <c r="P138" s="138"/>
      <c r="Q138" s="133"/>
      <c r="R138" s="134"/>
      <c r="S138" s="134"/>
      <c r="T138" s="135"/>
    </row>
    <row r="139" spans="1:20" ht="8.25" customHeight="1" x14ac:dyDescent="0.2"/>
    <row r="140" spans="1:20" hidden="1" x14ac:dyDescent="0.2">
      <c r="B140" s="2"/>
      <c r="C140" s="2"/>
      <c r="D140" s="2"/>
      <c r="E140" s="2"/>
      <c r="F140" s="2"/>
      <c r="G140" s="2"/>
      <c r="M140" s="8"/>
      <c r="N140" s="8"/>
      <c r="O140" s="8"/>
      <c r="P140" s="8"/>
      <c r="Q140" s="8"/>
      <c r="R140" s="8"/>
      <c r="S140" s="8"/>
    </row>
    <row r="142" spans="1:20" x14ac:dyDescent="0.2">
      <c r="A142" s="110" t="s">
        <v>58</v>
      </c>
      <c r="B142" s="110"/>
    </row>
    <row r="143" spans="1:20" x14ac:dyDescent="0.2">
      <c r="A143" s="193" t="s">
        <v>27</v>
      </c>
      <c r="B143" s="186" t="s">
        <v>50</v>
      </c>
      <c r="C143" s="195"/>
      <c r="D143" s="195"/>
      <c r="E143" s="195"/>
      <c r="F143" s="195"/>
      <c r="G143" s="187"/>
      <c r="H143" s="186" t="s">
        <v>53</v>
      </c>
      <c r="I143" s="187"/>
      <c r="J143" s="190" t="s">
        <v>54</v>
      </c>
      <c r="K143" s="191"/>
      <c r="L143" s="191"/>
      <c r="M143" s="191"/>
      <c r="N143" s="191"/>
      <c r="O143" s="192"/>
      <c r="P143" s="186" t="s">
        <v>47</v>
      </c>
      <c r="Q143" s="187"/>
      <c r="R143" s="190" t="s">
        <v>55</v>
      </c>
      <c r="S143" s="191"/>
      <c r="T143" s="192"/>
    </row>
    <row r="144" spans="1:20" x14ac:dyDescent="0.2">
      <c r="A144" s="194"/>
      <c r="B144" s="188"/>
      <c r="C144" s="196"/>
      <c r="D144" s="196"/>
      <c r="E144" s="196"/>
      <c r="F144" s="196"/>
      <c r="G144" s="189"/>
      <c r="H144" s="188"/>
      <c r="I144" s="189"/>
      <c r="J144" s="190" t="s">
        <v>34</v>
      </c>
      <c r="K144" s="192"/>
      <c r="L144" s="190" t="s">
        <v>7</v>
      </c>
      <c r="M144" s="192"/>
      <c r="N144" s="190" t="s">
        <v>31</v>
      </c>
      <c r="O144" s="192"/>
      <c r="P144" s="188"/>
      <c r="Q144" s="189"/>
      <c r="R144" s="37" t="s">
        <v>56</v>
      </c>
      <c r="S144" s="190" t="s">
        <v>57</v>
      </c>
      <c r="T144" s="192"/>
    </row>
    <row r="145" spans="1:34" x14ac:dyDescent="0.2">
      <c r="A145" s="37">
        <v>1</v>
      </c>
      <c r="B145" s="190" t="s">
        <v>51</v>
      </c>
      <c r="C145" s="191"/>
      <c r="D145" s="191"/>
      <c r="E145" s="191"/>
      <c r="F145" s="191"/>
      <c r="G145" s="192"/>
      <c r="H145" s="201">
        <f>J145</f>
        <v>1064</v>
      </c>
      <c r="I145" s="201"/>
      <c r="J145" s="202">
        <f>SUM(N47,N58,N77,N87)*14-J146</f>
        <v>1064</v>
      </c>
      <c r="K145" s="203"/>
      <c r="L145" s="202">
        <f>SUM(O47,O58,O77,O87)*14-L146</f>
        <v>1764</v>
      </c>
      <c r="M145" s="203"/>
      <c r="N145" s="204">
        <f>SUM(P47,P58,P77,P87)*14-N146</f>
        <v>2828</v>
      </c>
      <c r="O145" s="205"/>
      <c r="P145" s="206">
        <f>H145/H147</f>
        <v>0.95</v>
      </c>
      <c r="Q145" s="207"/>
      <c r="R145" s="46">
        <f>SUM(J47,J58)-R146</f>
        <v>60</v>
      </c>
      <c r="S145" s="208">
        <f>SUM(J77,J87)-S146</f>
        <v>54</v>
      </c>
      <c r="T145" s="209"/>
    </row>
    <row r="146" spans="1:34" x14ac:dyDescent="0.2">
      <c r="A146" s="37">
        <v>2</v>
      </c>
      <c r="B146" s="190" t="s">
        <v>52</v>
      </c>
      <c r="C146" s="191"/>
      <c r="D146" s="191"/>
      <c r="E146" s="191"/>
      <c r="F146" s="191"/>
      <c r="G146" s="192"/>
      <c r="H146" s="210">
        <f>J146</f>
        <v>56</v>
      </c>
      <c r="I146" s="201"/>
      <c r="J146" s="211">
        <f>N98</f>
        <v>56</v>
      </c>
      <c r="K146" s="212"/>
      <c r="L146" s="211">
        <f>O98</f>
        <v>84</v>
      </c>
      <c r="M146" s="212"/>
      <c r="N146" s="213">
        <f>P98</f>
        <v>140</v>
      </c>
      <c r="O146" s="205"/>
      <c r="P146" s="206">
        <f>H146/H147</f>
        <v>0.05</v>
      </c>
      <c r="Q146" s="207"/>
      <c r="R146" s="17">
        <v>0</v>
      </c>
      <c r="S146" s="214">
        <v>6</v>
      </c>
      <c r="T146" s="215"/>
      <c r="U146" s="220" t="str">
        <f>IF(N146=P98,"Corect","Nu corespunde cu tabelul de opționale")</f>
        <v>Corect</v>
      </c>
      <c r="V146" s="221"/>
      <c r="W146" s="221"/>
      <c r="X146" s="221"/>
    </row>
    <row r="147" spans="1:34" x14ac:dyDescent="0.2">
      <c r="A147" s="190" t="s">
        <v>25</v>
      </c>
      <c r="B147" s="191"/>
      <c r="C147" s="191"/>
      <c r="D147" s="191"/>
      <c r="E147" s="191"/>
      <c r="F147" s="191"/>
      <c r="G147" s="192"/>
      <c r="H147" s="71">
        <f>J147</f>
        <v>1120</v>
      </c>
      <c r="I147" s="71"/>
      <c r="J147" s="71">
        <f>SUM(J145:K146)</f>
        <v>1120</v>
      </c>
      <c r="K147" s="71"/>
      <c r="L147" s="80">
        <f>SUM(L145:M146)</f>
        <v>1848</v>
      </c>
      <c r="M147" s="82"/>
      <c r="N147" s="80">
        <f>SUM(N145:O146)</f>
        <v>2968</v>
      </c>
      <c r="O147" s="82"/>
      <c r="P147" s="197">
        <f>SUM(P145:Q146)</f>
        <v>1</v>
      </c>
      <c r="Q147" s="198"/>
      <c r="R147" s="47">
        <f>SUM(R145:R146)</f>
        <v>60</v>
      </c>
      <c r="S147" s="199">
        <f>SUM(S145:T146)</f>
        <v>60</v>
      </c>
      <c r="T147" s="200"/>
    </row>
    <row r="148" spans="1:34" s="45" customFormat="1" x14ac:dyDescent="0.2">
      <c r="U148" s="43"/>
    </row>
    <row r="149" spans="1:34" x14ac:dyDescent="0.2">
      <c r="U149" s="60"/>
      <c r="V149" s="61"/>
      <c r="W149" s="61"/>
      <c r="X149" s="61"/>
      <c r="Y149" s="61"/>
      <c r="Z149" s="61"/>
      <c r="AA149" s="61"/>
      <c r="AB149" s="61"/>
    </row>
    <row r="150" spans="1:34" x14ac:dyDescent="0.2">
      <c r="U150" s="61"/>
      <c r="V150" s="61"/>
      <c r="W150" s="61"/>
      <c r="X150" s="61"/>
      <c r="Y150" s="61"/>
      <c r="Z150" s="61"/>
      <c r="AA150" s="61"/>
      <c r="AB150" s="61"/>
    </row>
    <row r="151" spans="1:34" x14ac:dyDescent="0.2">
      <c r="U151" s="216"/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/>
      <c r="AF151" s="217"/>
      <c r="AG151" s="217"/>
      <c r="AH151" s="217"/>
    </row>
    <row r="152" spans="1:34" x14ac:dyDescent="0.2">
      <c r="U152" s="217"/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/>
      <c r="AF152" s="217"/>
      <c r="AG152" s="217"/>
      <c r="AH152" s="217"/>
    </row>
    <row r="153" spans="1:34" ht="30" customHeight="1" x14ac:dyDescent="0.2"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</row>
    <row r="154" spans="1:34" x14ac:dyDescent="0.2"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</row>
    <row r="155" spans="1:34" x14ac:dyDescent="0.2"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</row>
    <row r="156" spans="1:34" x14ac:dyDescent="0.2"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109"/>
    </row>
    <row r="157" spans="1:34" x14ac:dyDescent="0.2">
      <c r="U157" s="109"/>
      <c r="V157" s="109"/>
      <c r="W157" s="109"/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/>
      <c r="AH157" s="109"/>
    </row>
    <row r="158" spans="1:34" x14ac:dyDescent="0.2">
      <c r="U158" s="109"/>
      <c r="V158" s="109"/>
      <c r="W158" s="109"/>
      <c r="X158" s="109"/>
      <c r="Y158" s="109"/>
      <c r="Z158" s="109"/>
      <c r="AA158" s="109"/>
      <c r="AB158" s="109"/>
      <c r="AC158" s="109"/>
      <c r="AD158" s="109"/>
      <c r="AE158" s="109"/>
      <c r="AF158" s="109"/>
      <c r="AG158" s="109"/>
      <c r="AH158" s="109"/>
    </row>
    <row r="159" spans="1:34" ht="13.5" customHeight="1" x14ac:dyDescent="0.2"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109"/>
    </row>
    <row r="160" spans="1:34" ht="25.5" customHeight="1" x14ac:dyDescent="0.2"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  <c r="AH160" s="109"/>
    </row>
    <row r="161" spans="21:34" x14ac:dyDescent="0.2">
      <c r="U161" s="109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  <c r="AH161" s="109"/>
    </row>
    <row r="162" spans="21:34" ht="26.25" customHeight="1" x14ac:dyDescent="0.2">
      <c r="U162" s="109"/>
      <c r="V162" s="109"/>
      <c r="W162" s="109"/>
      <c r="X162" s="109"/>
      <c r="Y162" s="109"/>
      <c r="Z162" s="109"/>
      <c r="AA162" s="109"/>
      <c r="AB162" s="109"/>
      <c r="AC162" s="109"/>
      <c r="AD162" s="109"/>
      <c r="AE162" s="109"/>
      <c r="AF162" s="109"/>
      <c r="AG162" s="109"/>
      <c r="AH162" s="109"/>
    </row>
    <row r="163" spans="21:34" ht="22.5" customHeight="1" x14ac:dyDescent="0.2"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</row>
    <row r="164" spans="21:34" x14ac:dyDescent="0.2">
      <c r="U164" s="109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/>
      <c r="AH164" s="109"/>
    </row>
    <row r="165" spans="21:34" x14ac:dyDescent="0.2">
      <c r="U165" s="109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/>
      <c r="AH165" s="109"/>
    </row>
    <row r="166" spans="21:34" ht="16.5" customHeight="1" x14ac:dyDescent="0.2"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/>
      <c r="AG166" s="109"/>
      <c r="AH166" s="109"/>
    </row>
    <row r="167" spans="21:34" ht="16.5" customHeight="1" x14ac:dyDescent="0.2">
      <c r="U167" s="109"/>
      <c r="V167" s="109"/>
      <c r="W167" s="109"/>
      <c r="X167" s="109"/>
      <c r="Y167" s="109"/>
      <c r="Z167" s="109"/>
      <c r="AA167" s="109"/>
      <c r="AB167" s="109"/>
      <c r="AC167" s="109"/>
      <c r="AD167" s="109"/>
      <c r="AE167" s="109"/>
      <c r="AF167" s="109"/>
      <c r="AG167" s="109"/>
      <c r="AH167" s="109"/>
    </row>
    <row r="168" spans="21:34" ht="16.5" customHeight="1" x14ac:dyDescent="0.2">
      <c r="U168" s="109"/>
      <c r="V168" s="10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/>
      <c r="AG168" s="109"/>
      <c r="AH168" s="109"/>
    </row>
    <row r="169" spans="21:34" x14ac:dyDescent="0.2">
      <c r="U169" s="109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/>
      <c r="AG169" s="109"/>
      <c r="AH169" s="109"/>
    </row>
    <row r="170" spans="21:34" x14ac:dyDescent="0.2"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109"/>
    </row>
    <row r="171" spans="21:34" x14ac:dyDescent="0.2"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</row>
    <row r="172" spans="21:34" x14ac:dyDescent="0.2">
      <c r="U172" s="109"/>
      <c r="V172" s="109"/>
      <c r="W172" s="109"/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/>
      <c r="AH172" s="109"/>
    </row>
    <row r="173" spans="21:34" x14ac:dyDescent="0.2">
      <c r="U173" s="109"/>
      <c r="V173" s="109"/>
      <c r="W173" s="109"/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/>
      <c r="AH173" s="109"/>
    </row>
    <row r="174" spans="21:34" x14ac:dyDescent="0.2"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109"/>
    </row>
    <row r="175" spans="21:34" x14ac:dyDescent="0.2">
      <c r="U175" s="109"/>
      <c r="V175" s="10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109"/>
    </row>
    <row r="176" spans="21:34" x14ac:dyDescent="0.2"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</row>
    <row r="177" spans="21:34" x14ac:dyDescent="0.2">
      <c r="U177" s="109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09"/>
      <c r="AF177" s="109"/>
      <c r="AG177" s="109"/>
      <c r="AH177" s="109"/>
    </row>
    <row r="178" spans="21:34" x14ac:dyDescent="0.2">
      <c r="U178" s="109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/>
      <c r="AG178" s="109"/>
      <c r="AH178" s="109"/>
    </row>
  </sheetData>
  <sheetProtection formatCells="0" formatRows="0" insertRows="0"/>
  <mergeCells count="223">
    <mergeCell ref="U151:AH152"/>
    <mergeCell ref="U153:AA178"/>
    <mergeCell ref="AB153:AH178"/>
    <mergeCell ref="U87:W87"/>
    <mergeCell ref="U146:X146"/>
    <mergeCell ref="U3:X3"/>
    <mergeCell ref="U4:X4"/>
    <mergeCell ref="U5:X5"/>
    <mergeCell ref="U6:X6"/>
    <mergeCell ref="U28:V28"/>
    <mergeCell ref="U29:V29"/>
    <mergeCell ref="U47:W47"/>
    <mergeCell ref="U58:W58"/>
    <mergeCell ref="U77:W77"/>
    <mergeCell ref="U17:Z19"/>
    <mergeCell ref="U94:Y94"/>
    <mergeCell ref="U95:Y96"/>
    <mergeCell ref="A147:G147"/>
    <mergeCell ref="H147:I147"/>
    <mergeCell ref="J147:K147"/>
    <mergeCell ref="L147:M147"/>
    <mergeCell ref="N147:O147"/>
    <mergeCell ref="P147:Q147"/>
    <mergeCell ref="S147:T147"/>
    <mergeCell ref="B145:G145"/>
    <mergeCell ref="H145:I145"/>
    <mergeCell ref="J145:K145"/>
    <mergeCell ref="L145:M145"/>
    <mergeCell ref="N145:O145"/>
    <mergeCell ref="P145:Q145"/>
    <mergeCell ref="S145:T145"/>
    <mergeCell ref="B146:G146"/>
    <mergeCell ref="H146:I146"/>
    <mergeCell ref="J146:K146"/>
    <mergeCell ref="L146:M146"/>
    <mergeCell ref="N146:O146"/>
    <mergeCell ref="P146:Q146"/>
    <mergeCell ref="S146:T146"/>
    <mergeCell ref="A137:J138"/>
    <mergeCell ref="Q137:T138"/>
    <mergeCell ref="K138:M138"/>
    <mergeCell ref="N138:P138"/>
    <mergeCell ref="P143:Q144"/>
    <mergeCell ref="R143:T143"/>
    <mergeCell ref="J144:K144"/>
    <mergeCell ref="L144:M144"/>
    <mergeCell ref="N144:O144"/>
    <mergeCell ref="S144:T144"/>
    <mergeCell ref="A142:B142"/>
    <mergeCell ref="A143:A144"/>
    <mergeCell ref="B143:G144"/>
    <mergeCell ref="H143:I144"/>
    <mergeCell ref="J143:O143"/>
    <mergeCell ref="A136:I136"/>
    <mergeCell ref="Q122:S122"/>
    <mergeCell ref="B125:I125"/>
    <mergeCell ref="B127:I127"/>
    <mergeCell ref="B128:I128"/>
    <mergeCell ref="B129:I129"/>
    <mergeCell ref="B130:I130"/>
    <mergeCell ref="B131:I131"/>
    <mergeCell ref="B126:I126"/>
    <mergeCell ref="B135:I135"/>
    <mergeCell ref="A122:A123"/>
    <mergeCell ref="B122:I123"/>
    <mergeCell ref="J122:J123"/>
    <mergeCell ref="K122:M122"/>
    <mergeCell ref="B133:I133"/>
    <mergeCell ref="B134:I134"/>
    <mergeCell ref="B132:I132"/>
    <mergeCell ref="T122:T123"/>
    <mergeCell ref="N122:P122"/>
    <mergeCell ref="Q116:T117"/>
    <mergeCell ref="N117:P117"/>
    <mergeCell ref="K117:M117"/>
    <mergeCell ref="A115:I115"/>
    <mergeCell ref="A116:J117"/>
    <mergeCell ref="Q91:S91"/>
    <mergeCell ref="K99:M99"/>
    <mergeCell ref="N99:P99"/>
    <mergeCell ref="Q98:T99"/>
    <mergeCell ref="A97:I97"/>
    <mergeCell ref="A98:J99"/>
    <mergeCell ref="T91:T92"/>
    <mergeCell ref="B91:I92"/>
    <mergeCell ref="A93:T93"/>
    <mergeCell ref="A95:T95"/>
    <mergeCell ref="B94:I94"/>
    <mergeCell ref="J91:J92"/>
    <mergeCell ref="K91:M91"/>
    <mergeCell ref="N91:P91"/>
    <mergeCell ref="A91:A92"/>
    <mergeCell ref="A104:A105"/>
    <mergeCell ref="B104:I105"/>
    <mergeCell ref="A69:T69"/>
    <mergeCell ref="J70:J71"/>
    <mergeCell ref="K70:M70"/>
    <mergeCell ref="A1:K1"/>
    <mergeCell ref="A3:K3"/>
    <mergeCell ref="K51:M51"/>
    <mergeCell ref="M19:T19"/>
    <mergeCell ref="M1:T1"/>
    <mergeCell ref="M14:T14"/>
    <mergeCell ref="A4:K5"/>
    <mergeCell ref="A35:T35"/>
    <mergeCell ref="A19:K19"/>
    <mergeCell ref="A17:K17"/>
    <mergeCell ref="M3:N3"/>
    <mergeCell ref="M5:N5"/>
    <mergeCell ref="D26:F26"/>
    <mergeCell ref="A18:K18"/>
    <mergeCell ref="N51:P51"/>
    <mergeCell ref="Q51:S51"/>
    <mergeCell ref="B42:I42"/>
    <mergeCell ref="B40:I40"/>
    <mergeCell ref="B41:I41"/>
    <mergeCell ref="B47:I47"/>
    <mergeCell ref="M17:T17"/>
    <mergeCell ref="B43:I43"/>
    <mergeCell ref="B44:I44"/>
    <mergeCell ref="A2:K2"/>
    <mergeCell ref="A6:K6"/>
    <mergeCell ref="O5:Q5"/>
    <mergeCell ref="O6:Q6"/>
    <mergeCell ref="O3:Q3"/>
    <mergeCell ref="O4:Q4"/>
    <mergeCell ref="M4:N4"/>
    <mergeCell ref="A10:K10"/>
    <mergeCell ref="M6:N6"/>
    <mergeCell ref="A7:K7"/>
    <mergeCell ref="A8:K8"/>
    <mergeCell ref="A9:K9"/>
    <mergeCell ref="M18:T18"/>
    <mergeCell ref="M13:T13"/>
    <mergeCell ref="M16:T16"/>
    <mergeCell ref="A11:K11"/>
    <mergeCell ref="A12:K12"/>
    <mergeCell ref="M15:T15"/>
    <mergeCell ref="A38:A39"/>
    <mergeCell ref="N38:P38"/>
    <mergeCell ref="K38:M38"/>
    <mergeCell ref="Q38:S38"/>
    <mergeCell ref="R3:T3"/>
    <mergeCell ref="R4:T4"/>
    <mergeCell ref="R5:T5"/>
    <mergeCell ref="B38:I39"/>
    <mergeCell ref="T51:T52"/>
    <mergeCell ref="A50:T50"/>
    <mergeCell ref="J51:J52"/>
    <mergeCell ref="R6:T6"/>
    <mergeCell ref="M8:T11"/>
    <mergeCell ref="A15:K15"/>
    <mergeCell ref="J38:J39"/>
    <mergeCell ref="A37:T37"/>
    <mergeCell ref="M25:T31"/>
    <mergeCell ref="A20:K23"/>
    <mergeCell ref="M21:T23"/>
    <mergeCell ref="I26:K26"/>
    <mergeCell ref="B26:C26"/>
    <mergeCell ref="H26:H27"/>
    <mergeCell ref="A25:G25"/>
    <mergeCell ref="G26:G27"/>
    <mergeCell ref="A13:K13"/>
    <mergeCell ref="A14:K14"/>
    <mergeCell ref="A16:K16"/>
    <mergeCell ref="T38:T39"/>
    <mergeCell ref="B51:I52"/>
    <mergeCell ref="B45:I45"/>
    <mergeCell ref="B57:I57"/>
    <mergeCell ref="A51:A52"/>
    <mergeCell ref="B58:I58"/>
    <mergeCell ref="B55:I55"/>
    <mergeCell ref="B56:I56"/>
    <mergeCell ref="B53:I53"/>
    <mergeCell ref="B54:I54"/>
    <mergeCell ref="Q104:S104"/>
    <mergeCell ref="A103:T103"/>
    <mergeCell ref="A102:T102"/>
    <mergeCell ref="B82:I82"/>
    <mergeCell ref="B83:I83"/>
    <mergeCell ref="B84:I84"/>
    <mergeCell ref="B85:I85"/>
    <mergeCell ref="B86:I86"/>
    <mergeCell ref="B70:I71"/>
    <mergeCell ref="B72:I72"/>
    <mergeCell ref="A79:T79"/>
    <mergeCell ref="J80:J81"/>
    <mergeCell ref="T80:T81"/>
    <mergeCell ref="B77:I77"/>
    <mergeCell ref="B80:I81"/>
    <mergeCell ref="B74:I74"/>
    <mergeCell ref="B75:I75"/>
    <mergeCell ref="B76:I76"/>
    <mergeCell ref="N70:P70"/>
    <mergeCell ref="Q70:S70"/>
    <mergeCell ref="T70:T71"/>
    <mergeCell ref="B87:I87"/>
    <mergeCell ref="B96:I96"/>
    <mergeCell ref="B73:I73"/>
    <mergeCell ref="B109:I109"/>
    <mergeCell ref="B110:I110"/>
    <mergeCell ref="B111:I111"/>
    <mergeCell ref="B113:I113"/>
    <mergeCell ref="B114:I114"/>
    <mergeCell ref="U149:AB150"/>
    <mergeCell ref="U11:Z14"/>
    <mergeCell ref="U22:AA25"/>
    <mergeCell ref="A121:T121"/>
    <mergeCell ref="B124:I124"/>
    <mergeCell ref="K104:M104"/>
    <mergeCell ref="N104:P104"/>
    <mergeCell ref="K80:M80"/>
    <mergeCell ref="N80:P80"/>
    <mergeCell ref="Q80:S80"/>
    <mergeCell ref="A80:A81"/>
    <mergeCell ref="B107:I107"/>
    <mergeCell ref="B108:I108"/>
    <mergeCell ref="B112:I112"/>
    <mergeCell ref="B106:I106"/>
    <mergeCell ref="T104:T105"/>
    <mergeCell ref="J104:J105"/>
    <mergeCell ref="A70:A71"/>
    <mergeCell ref="A90:T90"/>
  </mergeCells>
  <phoneticPr fontId="6" type="noConversion"/>
  <conditionalFormatting sqref="U3:U6 U28:U29 U146">
    <cfRule type="cellIs" dxfId="23" priority="47" operator="equal">
      <formula>"E bine"</formula>
    </cfRule>
  </conditionalFormatting>
  <conditionalFormatting sqref="U3:U6 U28:U29 U146">
    <cfRule type="cellIs" dxfId="22" priority="46" operator="equal">
      <formula>"NU e bine"</formula>
    </cfRule>
  </conditionalFormatting>
  <conditionalFormatting sqref="U3:V6 U28:V29">
    <cfRule type="cellIs" dxfId="21" priority="39" operator="equal">
      <formula>"Suma trebuie să fie 52"</formula>
    </cfRule>
    <cfRule type="cellIs" dxfId="20" priority="40" operator="equal">
      <formula>"Corect"</formula>
    </cfRule>
    <cfRule type="cellIs" dxfId="19" priority="41" operator="equal">
      <formula>SUM($B$28:$J$28)</formula>
    </cfRule>
    <cfRule type="cellIs" dxfId="18" priority="42" operator="lessThan">
      <formula>"(SUM(B28:K28)=52"</formula>
    </cfRule>
    <cfRule type="cellIs" dxfId="17" priority="43" operator="equal">
      <formula>52</formula>
    </cfRule>
    <cfRule type="cellIs" dxfId="16" priority="44" operator="equal">
      <formula>$K$28</formula>
    </cfRule>
    <cfRule type="cellIs" dxfId="15" priority="45" operator="equal">
      <formula>$B$28:$K$28=52</formula>
    </cfRule>
  </conditionalFormatting>
  <conditionalFormatting sqref="U3:V6 U28:V29 U146:V146">
    <cfRule type="cellIs" dxfId="14" priority="37" operator="equal">
      <formula>"Suma trebuie să fie 52"</formula>
    </cfRule>
    <cfRule type="cellIs" dxfId="13" priority="38" operator="equal">
      <formula>"Corect"</formula>
    </cfRule>
  </conditionalFormatting>
  <conditionalFormatting sqref="U3:X6">
    <cfRule type="cellIs" dxfId="12" priority="36" operator="equal">
      <formula>"Trebuie alocate cel puțin 20 de ore pe săptămână"</formula>
    </cfRule>
  </conditionalFormatting>
  <conditionalFormatting sqref="U28:V29 U146:X146">
    <cfRule type="cellIs" dxfId="11" priority="24" operator="equal">
      <formula>"Corect"</formula>
    </cfRule>
  </conditionalFormatting>
  <conditionalFormatting sqref="U28:V28">
    <cfRule type="cellIs" dxfId="10" priority="23" operator="equal">
      <formula>"Correct"</formula>
    </cfRule>
  </conditionalFormatting>
  <conditionalFormatting sqref="U47:W48 U58:W58 U77:W77 U87:W87">
    <cfRule type="cellIs" dxfId="9" priority="20" operator="equal">
      <formula>"E trebuie să fie cel puțin egal cu C+VP"</formula>
    </cfRule>
    <cfRule type="cellIs" dxfId="8" priority="21" operator="equal">
      <formula>"Corect"</formula>
    </cfRule>
  </conditionalFormatting>
  <conditionalFormatting sqref="U146:V146">
    <cfRule type="cellIs" dxfId="7" priority="2" operator="equal">
      <formula>"Nu corespunde cu tabelul de opționale"</formula>
    </cfRule>
    <cfRule type="cellIs" dxfId="6" priority="3" operator="equal">
      <formula>"Suma trebuie să fie 52"</formula>
    </cfRule>
    <cfRule type="cellIs" dxfId="5" priority="4" operator="equal">
      <formula>"Corect"</formula>
    </cfRule>
    <cfRule type="cellIs" dxfId="4" priority="5" operator="equal">
      <formula>SUM($B$28:$J$28)</formula>
    </cfRule>
    <cfRule type="cellIs" dxfId="3" priority="6" operator="lessThan">
      <formula>"(SUM(B28:K28)=52"</formula>
    </cfRule>
    <cfRule type="cellIs" dxfId="2" priority="7" operator="equal">
      <formula>52</formula>
    </cfRule>
    <cfRule type="cellIs" dxfId="1" priority="8" operator="equal">
      <formula>$K$28</formula>
    </cfRule>
    <cfRule type="cellIs" dxfId="0" priority="9" operator="equal">
      <formula>$B$28:$K$28=52</formula>
    </cfRule>
  </conditionalFormatting>
  <dataValidations count="5">
    <dataValidation type="list" allowBlank="1" showInputMessage="1" showErrorMessage="1" sqref="R82:R86 R53:R57 R94 R40:R46 R96 R72:R76">
      <formula1>$R$39</formula1>
    </dataValidation>
    <dataValidation type="list" allowBlank="1" showInputMessage="1" showErrorMessage="1" sqref="Q82:Q86 Q53:Q57 Q94 Q40:Q46 Q96 Q72:Q76">
      <formula1>$Q$39</formula1>
    </dataValidation>
    <dataValidation type="list" allowBlank="1" showInputMessage="1" showErrorMessage="1" sqref="S82:S86 S72:S76 S53:S57 S96 S94 S40:S46">
      <formula1>$S$39</formula1>
    </dataValidation>
    <dataValidation type="list" allowBlank="1" showInputMessage="1" showErrorMessage="1" sqref="T72:T76 T82:T86 T53:T57 T94 T96 T40:T46 T124:T135 T106:T114">
      <formula1>$O$36:$S$36</formula1>
    </dataValidation>
    <dataValidation type="list" allowBlank="1" showInputMessage="1" showErrorMessage="1" sqref="C124:I132 B106:I114 B124:B135 C135:I135">
      <formula1>$B$38:$B$101</formula1>
    </dataValidation>
  </dataValidations>
  <pageMargins left="0.7" right="0.7" top="0.75" bottom="0.75" header="0.3" footer="0.3"/>
  <pageSetup paperSize="9" orientation="landscape" blackAndWhite="1" r:id="rId1"/>
  <headerFooter>
    <oddHeader>&amp;R&amp;P</oddHeader>
    <oddFooter>&amp;LRECTOR,
Acad. prof. univ. dr. Ioan Aurel Pop&amp;CDECAN,
Prof. dr. Corin Braga&amp;RDIRECTOR DE DEPARTAMENT,
Lect. dr. Renata Georgescu</oddFooter>
  </headerFooter>
  <rowBreaks count="4" manualBreakCount="4">
    <brk id="29" max="16383" man="1"/>
    <brk id="77" max="16383" man="1"/>
    <brk id="99" max="16383" man="1"/>
    <brk id="117" max="16383" man="1"/>
  </rowBreaks>
  <ignoredErrors>
    <ignoredError sqref="Q4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E2F100BAAD154B946BFA08EDEEF246" ma:contentTypeVersion="0" ma:contentTypeDescription="Create a new document." ma:contentTypeScope="" ma:versionID="2159e31995da096ebf1b3f27d3835dd9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514809-BC3A-4600-9328-1B6E0964C99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63FC352-4179-4C54-98C5-90057C1743C0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70C305D-D13A-45F5-8B70-75306F24CA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Gelu</dc:creator>
  <cp:lastModifiedBy>Aurica</cp:lastModifiedBy>
  <cp:lastPrinted>2019-04-05T09:09:34Z</cp:lastPrinted>
  <dcterms:created xsi:type="dcterms:W3CDTF">2013-06-27T08:19:59Z</dcterms:created>
  <dcterms:modified xsi:type="dcterms:W3CDTF">2019-04-05T09:12:38Z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0x0101006EE2F100BAAD154B946BFA08EDEEF246</vt:lpwstr>
  </property>
</Properties>
</file>