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92" i="1" l="1"/>
  <c r="Y3" i="1"/>
  <c r="U217" i="1"/>
  <c r="U6" i="1" l="1"/>
  <c r="N123" i="1" l="1"/>
  <c r="P123" i="1"/>
  <c r="O123" i="1" s="1"/>
  <c r="N125" i="1"/>
  <c r="P125" i="1"/>
  <c r="N126" i="1"/>
  <c r="P126" i="1"/>
  <c r="N127" i="1"/>
  <c r="P127" i="1"/>
  <c r="O127" i="1" s="1"/>
  <c r="O125" i="1" l="1"/>
  <c r="O126" i="1"/>
  <c r="M284" i="1"/>
  <c r="L284" i="1"/>
  <c r="K284" i="1"/>
  <c r="S283" i="1"/>
  <c r="R283" i="1"/>
  <c r="Q283" i="1"/>
  <c r="M283" i="1"/>
  <c r="L283" i="1"/>
  <c r="K283" i="1"/>
  <c r="J283" i="1"/>
  <c r="P280" i="1"/>
  <c r="N280" i="1"/>
  <c r="P279" i="1"/>
  <c r="N279" i="1"/>
  <c r="P277" i="1"/>
  <c r="N277" i="1"/>
  <c r="P276" i="1"/>
  <c r="N276" i="1"/>
  <c r="P274" i="1"/>
  <c r="N274" i="1"/>
  <c r="P273" i="1"/>
  <c r="N273" i="1"/>
  <c r="M261" i="1"/>
  <c r="L261" i="1"/>
  <c r="K261" i="1"/>
  <c r="S260" i="1"/>
  <c r="R260" i="1"/>
  <c r="Q260" i="1"/>
  <c r="M260" i="1"/>
  <c r="L260" i="1"/>
  <c r="K260" i="1"/>
  <c r="J260" i="1"/>
  <c r="P257" i="1"/>
  <c r="N257" i="1"/>
  <c r="P256" i="1"/>
  <c r="N256" i="1"/>
  <c r="P254" i="1"/>
  <c r="N254" i="1"/>
  <c r="P253" i="1"/>
  <c r="N253" i="1"/>
  <c r="P251" i="1"/>
  <c r="N251" i="1"/>
  <c r="P250" i="1"/>
  <c r="N250" i="1"/>
  <c r="M238" i="1"/>
  <c r="L238" i="1"/>
  <c r="K238" i="1"/>
  <c r="S237" i="1"/>
  <c r="R237" i="1"/>
  <c r="Q237" i="1"/>
  <c r="M237" i="1"/>
  <c r="L237" i="1"/>
  <c r="K237" i="1"/>
  <c r="J237" i="1"/>
  <c r="P234" i="1"/>
  <c r="N234" i="1"/>
  <c r="P233" i="1"/>
  <c r="N233" i="1"/>
  <c r="P231" i="1"/>
  <c r="N231" i="1"/>
  <c r="P230" i="1"/>
  <c r="N230" i="1"/>
  <c r="P228" i="1"/>
  <c r="N228" i="1"/>
  <c r="P227" i="1"/>
  <c r="N227" i="1"/>
  <c r="K285" i="1" l="1"/>
  <c r="O230" i="1"/>
  <c r="O231" i="1"/>
  <c r="O234" i="1"/>
  <c r="O253" i="1"/>
  <c r="O256" i="1"/>
  <c r="O274" i="1"/>
  <c r="N260" i="1"/>
  <c r="P238" i="1"/>
  <c r="O276" i="1"/>
  <c r="O279" i="1"/>
  <c r="O280" i="1"/>
  <c r="O228" i="1"/>
  <c r="O254" i="1"/>
  <c r="O257" i="1"/>
  <c r="P284" i="1"/>
  <c r="N237" i="1"/>
  <c r="O233" i="1"/>
  <c r="K239" i="1"/>
  <c r="O251" i="1"/>
  <c r="O277" i="1"/>
  <c r="P261" i="1"/>
  <c r="K262" i="1"/>
  <c r="N283" i="1"/>
  <c r="N284" i="1"/>
  <c r="P237" i="1"/>
  <c r="P260" i="1"/>
  <c r="P283" i="1"/>
  <c r="O227" i="1"/>
  <c r="O250" i="1"/>
  <c r="O273" i="1"/>
  <c r="N238" i="1"/>
  <c r="N261" i="1"/>
  <c r="O283" i="1" l="1"/>
  <c r="O284" i="1"/>
  <c r="N285" i="1" s="1"/>
  <c r="O260" i="1"/>
  <c r="O261" i="1"/>
  <c r="N262" i="1" s="1"/>
  <c r="O237" i="1"/>
  <c r="O238" i="1"/>
  <c r="N239" i="1" s="1"/>
  <c r="T102" i="1" l="1"/>
  <c r="T86" i="1"/>
  <c r="T68" i="1"/>
  <c r="T52" i="1"/>
  <c r="U30" i="1" l="1"/>
  <c r="U29" i="1"/>
  <c r="S189" i="1" l="1"/>
  <c r="R189" i="1"/>
  <c r="Q189" i="1"/>
  <c r="M189" i="1"/>
  <c r="L189" i="1"/>
  <c r="K189" i="1"/>
  <c r="J189" i="1"/>
  <c r="A189" i="1"/>
  <c r="S188" i="1"/>
  <c r="R188" i="1"/>
  <c r="Q188" i="1"/>
  <c r="M188" i="1"/>
  <c r="L188" i="1"/>
  <c r="K188" i="1"/>
  <c r="J188" i="1"/>
  <c r="A188" i="1"/>
  <c r="S187" i="1"/>
  <c r="R187" i="1"/>
  <c r="Q187" i="1"/>
  <c r="M187" i="1"/>
  <c r="L187" i="1"/>
  <c r="K187" i="1"/>
  <c r="J187" i="1"/>
  <c r="A187" i="1"/>
  <c r="S158" i="1"/>
  <c r="R158" i="1"/>
  <c r="Q158" i="1"/>
  <c r="P158" i="1"/>
  <c r="O158" i="1"/>
  <c r="N158" i="1"/>
  <c r="M158" i="1"/>
  <c r="L158" i="1"/>
  <c r="K158" i="1"/>
  <c r="J158" i="1"/>
  <c r="A158" i="1"/>
  <c r="S157" i="1"/>
  <c r="R157" i="1"/>
  <c r="Q157" i="1"/>
  <c r="P157" i="1"/>
  <c r="O157" i="1"/>
  <c r="N157" i="1"/>
  <c r="M157" i="1"/>
  <c r="L157" i="1"/>
  <c r="K157" i="1"/>
  <c r="J157" i="1"/>
  <c r="A157" i="1"/>
  <c r="S156" i="1"/>
  <c r="R156" i="1"/>
  <c r="Q156" i="1"/>
  <c r="P156" i="1"/>
  <c r="O156" i="1"/>
  <c r="N156" i="1"/>
  <c r="M156" i="1"/>
  <c r="L156" i="1"/>
  <c r="K156" i="1"/>
  <c r="J156" i="1"/>
  <c r="A156" i="1"/>
  <c r="S155" i="1"/>
  <c r="R155" i="1"/>
  <c r="Q155" i="1"/>
  <c r="P155" i="1"/>
  <c r="O155" i="1"/>
  <c r="N155" i="1"/>
  <c r="M155" i="1"/>
  <c r="L155" i="1"/>
  <c r="K155" i="1"/>
  <c r="J155" i="1"/>
  <c r="A155" i="1"/>
  <c r="S154" i="1"/>
  <c r="R154" i="1"/>
  <c r="Q154" i="1"/>
  <c r="M154" i="1"/>
  <c r="L154" i="1"/>
  <c r="K154" i="1"/>
  <c r="J154" i="1"/>
  <c r="A154" i="1"/>
  <c r="M139" i="1" l="1"/>
  <c r="L139" i="1"/>
  <c r="K139" i="1"/>
  <c r="P137" i="1"/>
  <c r="P136" i="1"/>
  <c r="P135" i="1"/>
  <c r="P134" i="1"/>
  <c r="P133" i="1"/>
  <c r="P132" i="1"/>
  <c r="P101" i="1"/>
  <c r="P100" i="1"/>
  <c r="P99" i="1"/>
  <c r="P98" i="1"/>
  <c r="P97" i="1"/>
  <c r="P96" i="1"/>
  <c r="P95" i="1"/>
  <c r="P94" i="1"/>
  <c r="P154" i="1" s="1"/>
  <c r="P93" i="1"/>
  <c r="P92" i="1"/>
  <c r="P189" i="1" s="1"/>
  <c r="P91" i="1"/>
  <c r="P188" i="1" s="1"/>
  <c r="S138" i="1" l="1"/>
  <c r="R138" i="1"/>
  <c r="Q138" i="1"/>
  <c r="M138" i="1"/>
  <c r="L138" i="1"/>
  <c r="K138" i="1"/>
  <c r="J138" i="1"/>
  <c r="N137" i="1"/>
  <c r="N136" i="1"/>
  <c r="N135" i="1"/>
  <c r="N134" i="1"/>
  <c r="N133" i="1"/>
  <c r="P128" i="1"/>
  <c r="N128" i="1"/>
  <c r="P121" i="1"/>
  <c r="N121" i="1"/>
  <c r="P120" i="1"/>
  <c r="N120" i="1"/>
  <c r="P119" i="1"/>
  <c r="N119" i="1"/>
  <c r="P115" i="1"/>
  <c r="N115" i="1"/>
  <c r="P114" i="1"/>
  <c r="N114" i="1"/>
  <c r="P113" i="1"/>
  <c r="N113" i="1"/>
  <c r="P51" i="1"/>
  <c r="N51" i="1"/>
  <c r="P67" i="1"/>
  <c r="N67" i="1"/>
  <c r="A198" i="1"/>
  <c r="J198" i="1"/>
  <c r="K198" i="1"/>
  <c r="L198" i="1"/>
  <c r="M198" i="1"/>
  <c r="N198" i="1"/>
  <c r="O198" i="1"/>
  <c r="P198" i="1"/>
  <c r="Q198" i="1"/>
  <c r="R198" i="1"/>
  <c r="S198" i="1"/>
  <c r="O133" i="1" l="1"/>
  <c r="O134" i="1"/>
  <c r="O135" i="1"/>
  <c r="O136" i="1"/>
  <c r="O137" i="1"/>
  <c r="O113" i="1"/>
  <c r="O114" i="1"/>
  <c r="O115" i="1"/>
  <c r="O119" i="1"/>
  <c r="O120" i="1"/>
  <c r="O121" i="1"/>
  <c r="O128" i="1"/>
  <c r="O67" i="1"/>
  <c r="O51" i="1"/>
  <c r="S205" i="1"/>
  <c r="R205" i="1"/>
  <c r="Q205" i="1"/>
  <c r="P205" i="1"/>
  <c r="O205" i="1"/>
  <c r="N205" i="1"/>
  <c r="M205" i="1"/>
  <c r="L205" i="1"/>
  <c r="K205" i="1"/>
  <c r="J205" i="1"/>
  <c r="A20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S200" i="1"/>
  <c r="R200" i="1"/>
  <c r="Q200" i="1"/>
  <c r="P200" i="1"/>
  <c r="O200" i="1"/>
  <c r="N200" i="1"/>
  <c r="M200" i="1"/>
  <c r="L200" i="1"/>
  <c r="K200" i="1"/>
  <c r="J200" i="1"/>
  <c r="A200" i="1"/>
  <c r="S199" i="1"/>
  <c r="R199" i="1"/>
  <c r="Q199" i="1"/>
  <c r="P199" i="1"/>
  <c r="O199" i="1"/>
  <c r="N199" i="1"/>
  <c r="M199" i="1"/>
  <c r="L199" i="1"/>
  <c r="K199" i="1"/>
  <c r="J199" i="1"/>
  <c r="A199" i="1"/>
  <c r="S197" i="1"/>
  <c r="R197" i="1"/>
  <c r="Q197" i="1"/>
  <c r="P197" i="1"/>
  <c r="O197" i="1"/>
  <c r="N197" i="1"/>
  <c r="M197" i="1"/>
  <c r="L197" i="1"/>
  <c r="K197" i="1"/>
  <c r="J197" i="1"/>
  <c r="A197" i="1"/>
  <c r="S196" i="1"/>
  <c r="R196" i="1"/>
  <c r="Q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S191" i="1"/>
  <c r="R191" i="1"/>
  <c r="Q191" i="1"/>
  <c r="P191" i="1"/>
  <c r="O191" i="1"/>
  <c r="N191" i="1"/>
  <c r="M191" i="1"/>
  <c r="L191" i="1"/>
  <c r="K191" i="1"/>
  <c r="J191" i="1"/>
  <c r="A191" i="1"/>
  <c r="S190" i="1"/>
  <c r="R190" i="1"/>
  <c r="Q190" i="1"/>
  <c r="P190" i="1"/>
  <c r="O190" i="1"/>
  <c r="N190" i="1"/>
  <c r="M190" i="1"/>
  <c r="L190" i="1"/>
  <c r="K190" i="1"/>
  <c r="J190" i="1"/>
  <c r="A190" i="1"/>
  <c r="S186" i="1"/>
  <c r="R186" i="1"/>
  <c r="Q186" i="1"/>
  <c r="M186" i="1"/>
  <c r="L186" i="1"/>
  <c r="K186" i="1"/>
  <c r="J186" i="1"/>
  <c r="A186" i="1"/>
  <c r="S185" i="1"/>
  <c r="R185" i="1"/>
  <c r="Q185" i="1"/>
  <c r="M185" i="1"/>
  <c r="L185" i="1"/>
  <c r="K185" i="1"/>
  <c r="J185" i="1"/>
  <c r="A185" i="1"/>
  <c r="S184" i="1"/>
  <c r="R184" i="1"/>
  <c r="Q184" i="1"/>
  <c r="M184" i="1"/>
  <c r="L184" i="1"/>
  <c r="K184" i="1"/>
  <c r="J184" i="1"/>
  <c r="A184" i="1"/>
  <c r="S183" i="1"/>
  <c r="R183" i="1"/>
  <c r="Q183" i="1"/>
  <c r="M183" i="1"/>
  <c r="L183" i="1"/>
  <c r="K183" i="1"/>
  <c r="J183" i="1"/>
  <c r="A183" i="1"/>
  <c r="S182" i="1"/>
  <c r="R182" i="1"/>
  <c r="Q182" i="1"/>
  <c r="M182" i="1"/>
  <c r="L182" i="1"/>
  <c r="K182" i="1"/>
  <c r="J182" i="1"/>
  <c r="A182" i="1"/>
  <c r="S172" i="1"/>
  <c r="R172" i="1"/>
  <c r="Q172" i="1"/>
  <c r="P172" i="1"/>
  <c r="O172" i="1"/>
  <c r="N172" i="1"/>
  <c r="M172" i="1"/>
  <c r="L172" i="1"/>
  <c r="K172" i="1"/>
  <c r="J172" i="1"/>
  <c r="A172" i="1"/>
  <c r="S171" i="1"/>
  <c r="R171" i="1"/>
  <c r="Q171" i="1"/>
  <c r="P171" i="1"/>
  <c r="O171" i="1"/>
  <c r="N171" i="1"/>
  <c r="M171" i="1"/>
  <c r="L171" i="1"/>
  <c r="K171" i="1"/>
  <c r="J171" i="1"/>
  <c r="A171" i="1"/>
  <c r="S170" i="1"/>
  <c r="R170" i="1"/>
  <c r="Q170" i="1"/>
  <c r="M170" i="1"/>
  <c r="L170" i="1"/>
  <c r="K170" i="1"/>
  <c r="J170" i="1"/>
  <c r="A170" i="1"/>
  <c r="S169" i="1"/>
  <c r="R169" i="1"/>
  <c r="Q169" i="1"/>
  <c r="P169" i="1"/>
  <c r="O169" i="1"/>
  <c r="N169" i="1"/>
  <c r="M169" i="1"/>
  <c r="L169" i="1"/>
  <c r="K169" i="1"/>
  <c r="J169" i="1"/>
  <c r="A169" i="1"/>
  <c r="S168" i="1"/>
  <c r="R168" i="1"/>
  <c r="Q168" i="1"/>
  <c r="P168" i="1"/>
  <c r="O168" i="1"/>
  <c r="N168" i="1"/>
  <c r="M168" i="1"/>
  <c r="L168" i="1"/>
  <c r="K168" i="1"/>
  <c r="J168" i="1"/>
  <c r="A168" i="1"/>
  <c r="S167" i="1"/>
  <c r="R167" i="1"/>
  <c r="Q167" i="1"/>
  <c r="P167" i="1"/>
  <c r="O167" i="1"/>
  <c r="N167" i="1"/>
  <c r="M167" i="1"/>
  <c r="L167" i="1"/>
  <c r="K167" i="1"/>
  <c r="J167" i="1"/>
  <c r="A167" i="1"/>
  <c r="S166" i="1"/>
  <c r="R166" i="1"/>
  <c r="Q166" i="1"/>
  <c r="P166" i="1"/>
  <c r="O166" i="1"/>
  <c r="N166" i="1"/>
  <c r="M166" i="1"/>
  <c r="L166" i="1"/>
  <c r="K166" i="1"/>
  <c r="J166" i="1"/>
  <c r="A166" i="1"/>
  <c r="S165" i="1"/>
  <c r="R165" i="1"/>
  <c r="Q165" i="1"/>
  <c r="P165" i="1"/>
  <c r="O165" i="1"/>
  <c r="N165" i="1"/>
  <c r="M165" i="1"/>
  <c r="L165" i="1"/>
  <c r="K165" i="1"/>
  <c r="J165" i="1"/>
  <c r="A165" i="1"/>
  <c r="S164" i="1"/>
  <c r="R164" i="1"/>
  <c r="Q164" i="1"/>
  <c r="P164" i="1"/>
  <c r="O164" i="1"/>
  <c r="N164" i="1"/>
  <c r="M164" i="1"/>
  <c r="L164" i="1"/>
  <c r="K164" i="1"/>
  <c r="J164" i="1"/>
  <c r="A164" i="1"/>
  <c r="S163" i="1"/>
  <c r="R163" i="1"/>
  <c r="Q163" i="1"/>
  <c r="P163" i="1"/>
  <c r="O163" i="1"/>
  <c r="N163" i="1"/>
  <c r="M163" i="1"/>
  <c r="L163" i="1"/>
  <c r="K163" i="1"/>
  <c r="J163" i="1"/>
  <c r="A163" i="1"/>
  <c r="S162" i="1"/>
  <c r="R162" i="1"/>
  <c r="Q162" i="1"/>
  <c r="P162" i="1"/>
  <c r="O162" i="1"/>
  <c r="N162" i="1"/>
  <c r="M162" i="1"/>
  <c r="L162" i="1"/>
  <c r="K162" i="1"/>
  <c r="J162" i="1"/>
  <c r="A162" i="1"/>
  <c r="S161" i="1"/>
  <c r="R161" i="1"/>
  <c r="Q161" i="1"/>
  <c r="P161" i="1"/>
  <c r="O161" i="1"/>
  <c r="N161" i="1"/>
  <c r="M161" i="1"/>
  <c r="L161" i="1"/>
  <c r="K161" i="1"/>
  <c r="J161" i="1"/>
  <c r="A161" i="1"/>
  <c r="S160" i="1"/>
  <c r="R160" i="1"/>
  <c r="Q160" i="1"/>
  <c r="P160" i="1"/>
  <c r="O160" i="1"/>
  <c r="N160" i="1"/>
  <c r="M160" i="1"/>
  <c r="L160" i="1"/>
  <c r="K160" i="1"/>
  <c r="J160" i="1"/>
  <c r="A160" i="1"/>
  <c r="S159" i="1"/>
  <c r="R159" i="1"/>
  <c r="Q159" i="1"/>
  <c r="P159" i="1"/>
  <c r="O159" i="1"/>
  <c r="N159" i="1"/>
  <c r="M159" i="1"/>
  <c r="L159" i="1"/>
  <c r="K159" i="1"/>
  <c r="J159" i="1"/>
  <c r="A159" i="1"/>
  <c r="S153" i="1"/>
  <c r="R153" i="1"/>
  <c r="Q153" i="1"/>
  <c r="P153" i="1"/>
  <c r="M153" i="1"/>
  <c r="L153" i="1"/>
  <c r="K153" i="1"/>
  <c r="J153" i="1"/>
  <c r="A153" i="1"/>
  <c r="S152" i="1"/>
  <c r="R152" i="1"/>
  <c r="Q152" i="1"/>
  <c r="M152" i="1"/>
  <c r="L152" i="1"/>
  <c r="K152" i="1"/>
  <c r="J152" i="1"/>
  <c r="A152" i="1"/>
  <c r="S151" i="1"/>
  <c r="R151" i="1"/>
  <c r="Q151" i="1"/>
  <c r="M151" i="1"/>
  <c r="L151" i="1"/>
  <c r="K151" i="1"/>
  <c r="J151" i="1"/>
  <c r="A151" i="1"/>
  <c r="S150" i="1"/>
  <c r="R150" i="1"/>
  <c r="Q150" i="1"/>
  <c r="M150" i="1"/>
  <c r="L150" i="1"/>
  <c r="K150" i="1"/>
  <c r="J150" i="1"/>
  <c r="A150" i="1"/>
  <c r="S149" i="1"/>
  <c r="R149" i="1"/>
  <c r="Q149" i="1"/>
  <c r="M149" i="1"/>
  <c r="L149" i="1"/>
  <c r="K149" i="1"/>
  <c r="J149" i="1"/>
  <c r="A149" i="1"/>
  <c r="S148" i="1"/>
  <c r="R148" i="1"/>
  <c r="Q148" i="1"/>
  <c r="M148" i="1"/>
  <c r="L148" i="1"/>
  <c r="K148" i="1"/>
  <c r="J148" i="1"/>
  <c r="A148" i="1"/>
  <c r="S147" i="1"/>
  <c r="R147" i="1"/>
  <c r="Q147" i="1"/>
  <c r="M147" i="1"/>
  <c r="L147" i="1"/>
  <c r="K147" i="1"/>
  <c r="J147" i="1"/>
  <c r="A147" i="1"/>
  <c r="K206" i="1" l="1"/>
  <c r="K207" i="1" s="1"/>
  <c r="S206" i="1"/>
  <c r="M206" i="1"/>
  <c r="M207" i="1" s="1"/>
  <c r="Q206" i="1"/>
  <c r="J206" i="1"/>
  <c r="L206" i="1"/>
  <c r="L207" i="1" s="1"/>
  <c r="R206" i="1"/>
  <c r="J173" i="1"/>
  <c r="L173" i="1"/>
  <c r="L174" i="1" s="1"/>
  <c r="R173" i="1"/>
  <c r="K173" i="1"/>
  <c r="K174" i="1" s="1"/>
  <c r="M173" i="1"/>
  <c r="M174" i="1" s="1"/>
  <c r="Q173" i="1"/>
  <c r="S173" i="1"/>
  <c r="K208" i="1" l="1"/>
  <c r="K175" i="1"/>
  <c r="N44" i="1" l="1"/>
  <c r="P44" i="1"/>
  <c r="P118" i="1"/>
  <c r="P122" i="1"/>
  <c r="N111" i="1"/>
  <c r="N112" i="1"/>
  <c r="N130" i="1"/>
  <c r="P130" i="1"/>
  <c r="P129" i="1"/>
  <c r="N129" i="1"/>
  <c r="N132" i="1"/>
  <c r="O132" i="1" s="1"/>
  <c r="N122" i="1"/>
  <c r="P116" i="1"/>
  <c r="N116" i="1"/>
  <c r="N100" i="1"/>
  <c r="N99" i="1"/>
  <c r="P85" i="1"/>
  <c r="N85" i="1"/>
  <c r="P84" i="1"/>
  <c r="N84" i="1"/>
  <c r="P83" i="1"/>
  <c r="N83" i="1"/>
  <c r="P62" i="1"/>
  <c r="N62" i="1"/>
  <c r="P48" i="1"/>
  <c r="N48" i="1"/>
  <c r="P61" i="1"/>
  <c r="N61" i="1"/>
  <c r="P47" i="1"/>
  <c r="N47" i="1"/>
  <c r="N118" i="1"/>
  <c r="P112" i="1"/>
  <c r="P111" i="1"/>
  <c r="O111" i="1" s="1"/>
  <c r="N101" i="1"/>
  <c r="S102" i="1"/>
  <c r="R102" i="1"/>
  <c r="Q102" i="1"/>
  <c r="M102" i="1"/>
  <c r="L102" i="1"/>
  <c r="K102" i="1"/>
  <c r="J102" i="1"/>
  <c r="N98" i="1"/>
  <c r="N97" i="1"/>
  <c r="N96" i="1"/>
  <c r="N95" i="1"/>
  <c r="N94" i="1"/>
  <c r="N154" i="1" s="1"/>
  <c r="N93" i="1"/>
  <c r="N153" i="1" s="1"/>
  <c r="N92" i="1"/>
  <c r="N189" i="1" s="1"/>
  <c r="N91" i="1"/>
  <c r="N188" i="1" s="1"/>
  <c r="S86" i="1"/>
  <c r="R86" i="1"/>
  <c r="Q86" i="1"/>
  <c r="M86" i="1"/>
  <c r="L86" i="1"/>
  <c r="K86" i="1"/>
  <c r="J86" i="1"/>
  <c r="P82" i="1"/>
  <c r="N82" i="1"/>
  <c r="P81" i="1"/>
  <c r="N81" i="1"/>
  <c r="P80" i="1"/>
  <c r="N80" i="1"/>
  <c r="P79" i="1"/>
  <c r="N79" i="1"/>
  <c r="P78" i="1"/>
  <c r="P152" i="1" s="1"/>
  <c r="N78" i="1"/>
  <c r="N152" i="1" s="1"/>
  <c r="P77" i="1"/>
  <c r="P187" i="1" s="1"/>
  <c r="N77" i="1"/>
  <c r="N187" i="1" s="1"/>
  <c r="P76" i="1"/>
  <c r="P186" i="1" s="1"/>
  <c r="N76" i="1"/>
  <c r="N186" i="1" s="1"/>
  <c r="P75" i="1"/>
  <c r="N75" i="1"/>
  <c r="S68" i="1"/>
  <c r="R68" i="1"/>
  <c r="Q68" i="1"/>
  <c r="M68" i="1"/>
  <c r="L68" i="1"/>
  <c r="K68" i="1"/>
  <c r="J68" i="1"/>
  <c r="P66" i="1"/>
  <c r="N66" i="1"/>
  <c r="P65" i="1"/>
  <c r="N65" i="1"/>
  <c r="P64" i="1"/>
  <c r="N64" i="1"/>
  <c r="P63" i="1"/>
  <c r="N63" i="1"/>
  <c r="P60" i="1"/>
  <c r="N60" i="1"/>
  <c r="P59" i="1"/>
  <c r="P185" i="1" s="1"/>
  <c r="N59" i="1"/>
  <c r="N185" i="1" s="1"/>
  <c r="P58" i="1"/>
  <c r="P149" i="1" s="1"/>
  <c r="N58" i="1"/>
  <c r="N149" i="1" s="1"/>
  <c r="P57" i="1"/>
  <c r="P184" i="1" s="1"/>
  <c r="N57" i="1"/>
  <c r="N184" i="1" s="1"/>
  <c r="N50" i="1"/>
  <c r="N49" i="1"/>
  <c r="N46" i="1"/>
  <c r="N45" i="1"/>
  <c r="N43" i="1"/>
  <c r="N183" i="1" s="1"/>
  <c r="N42" i="1"/>
  <c r="N41" i="1"/>
  <c r="N182" i="1" s="1"/>
  <c r="P46" i="1"/>
  <c r="K52" i="1"/>
  <c r="P50" i="1"/>
  <c r="P49" i="1"/>
  <c r="P45" i="1"/>
  <c r="P43" i="1"/>
  <c r="P183" i="1" s="1"/>
  <c r="P42" i="1"/>
  <c r="S52" i="1"/>
  <c r="R52" i="1"/>
  <c r="Q52" i="1"/>
  <c r="P41" i="1"/>
  <c r="P182" i="1" s="1"/>
  <c r="M52" i="1"/>
  <c r="L52" i="1"/>
  <c r="J52" i="1"/>
  <c r="P147" i="1" l="1"/>
  <c r="P148" i="1"/>
  <c r="P150" i="1"/>
  <c r="N150" i="1"/>
  <c r="N148" i="1"/>
  <c r="S216" i="1"/>
  <c r="R216" i="1"/>
  <c r="R218" i="1" s="1"/>
  <c r="O80" i="1"/>
  <c r="U102" i="1"/>
  <c r="P139" i="1"/>
  <c r="N217" i="1" s="1"/>
  <c r="U52" i="1"/>
  <c r="N86" i="1"/>
  <c r="O5" i="1" s="1"/>
  <c r="N147" i="1"/>
  <c r="U86" i="1"/>
  <c r="O112" i="1"/>
  <c r="U68" i="1"/>
  <c r="N139" i="1"/>
  <c r="J217" i="1" s="1"/>
  <c r="H217" i="1" s="1"/>
  <c r="N138" i="1"/>
  <c r="P138" i="1"/>
  <c r="O49" i="1"/>
  <c r="O62" i="1"/>
  <c r="P86" i="1"/>
  <c r="O58" i="1"/>
  <c r="O149" i="1" s="1"/>
  <c r="O59" i="1"/>
  <c r="O185" i="1" s="1"/>
  <c r="O60" i="1"/>
  <c r="O64" i="1"/>
  <c r="O77" i="1"/>
  <c r="O187" i="1" s="1"/>
  <c r="O78" i="1"/>
  <c r="O152" i="1" s="1"/>
  <c r="O118" i="1"/>
  <c r="N196" i="1"/>
  <c r="N206" i="1" s="1"/>
  <c r="N207" i="1" s="1"/>
  <c r="N170" i="1"/>
  <c r="N151" i="1"/>
  <c r="P68" i="1"/>
  <c r="O92" i="1"/>
  <c r="O189" i="1" s="1"/>
  <c r="O94" i="1"/>
  <c r="O154" i="1" s="1"/>
  <c r="O96" i="1"/>
  <c r="O98" i="1"/>
  <c r="O101" i="1"/>
  <c r="O83" i="1"/>
  <c r="O84" i="1"/>
  <c r="O116" i="1"/>
  <c r="O129" i="1"/>
  <c r="O130" i="1"/>
  <c r="P196" i="1"/>
  <c r="P206" i="1" s="1"/>
  <c r="P207" i="1" s="1"/>
  <c r="P170" i="1"/>
  <c r="P151" i="1"/>
  <c r="O44" i="1"/>
  <c r="O47" i="1"/>
  <c r="N52" i="1"/>
  <c r="O4" i="1" s="1"/>
  <c r="U3" i="1" s="1"/>
  <c r="O41" i="1"/>
  <c r="O182" i="1" s="1"/>
  <c r="O50" i="1"/>
  <c r="O46" i="1"/>
  <c r="O75" i="1"/>
  <c r="O43" i="1"/>
  <c r="O183" i="1" s="1"/>
  <c r="N102" i="1"/>
  <c r="R5" i="1" s="1"/>
  <c r="U5" i="1" s="1"/>
  <c r="P52" i="1"/>
  <c r="O45" i="1"/>
  <c r="O57" i="1"/>
  <c r="O184" i="1" s="1"/>
  <c r="O42" i="1"/>
  <c r="N68" i="1"/>
  <c r="R4" i="1" s="1"/>
  <c r="U4" i="1" s="1"/>
  <c r="O63" i="1"/>
  <c r="O65" i="1"/>
  <c r="O66" i="1"/>
  <c r="O76" i="1"/>
  <c r="O186" i="1" s="1"/>
  <c r="O79" i="1"/>
  <c r="O81" i="1"/>
  <c r="O82" i="1"/>
  <c r="O91" i="1"/>
  <c r="O188" i="1" s="1"/>
  <c r="O93" i="1"/>
  <c r="O153" i="1" s="1"/>
  <c r="O95" i="1"/>
  <c r="O97" i="1"/>
  <c r="O61" i="1"/>
  <c r="O48" i="1"/>
  <c r="O85" i="1"/>
  <c r="O99" i="1"/>
  <c r="O100" i="1"/>
  <c r="O122" i="1"/>
  <c r="K140" i="1"/>
  <c r="P102" i="1"/>
  <c r="O147" i="1" l="1"/>
  <c r="O150" i="1"/>
  <c r="O148" i="1"/>
  <c r="J216" i="1"/>
  <c r="J218" i="1" s="1"/>
  <c r="H218" i="1" s="1"/>
  <c r="P217" i="1" s="1"/>
  <c r="N216" i="1"/>
  <c r="N218" i="1" s="1"/>
  <c r="S218" i="1"/>
  <c r="N173" i="1"/>
  <c r="N174" i="1" s="1"/>
  <c r="P173" i="1"/>
  <c r="P174" i="1" s="1"/>
  <c r="O139" i="1"/>
  <c r="O138" i="1"/>
  <c r="O196" i="1"/>
  <c r="O206" i="1" s="1"/>
  <c r="O207" i="1" s="1"/>
  <c r="N208" i="1" s="1"/>
  <c r="O170" i="1"/>
  <c r="O151" i="1"/>
  <c r="O68" i="1"/>
  <c r="O52" i="1"/>
  <c r="O102" i="1"/>
  <c r="O86" i="1"/>
  <c r="H216" i="1" l="1"/>
  <c r="P216" i="1" s="1"/>
  <c r="P218" i="1" s="1"/>
  <c r="N140" i="1"/>
  <c r="L217" i="1"/>
  <c r="L216" i="1" s="1"/>
  <c r="L218" i="1" s="1"/>
  <c r="O173" i="1"/>
  <c r="O174" i="1" s="1"/>
  <c r="N175" i="1" s="1"/>
</calcChain>
</file>

<file path=xl/sharedStrings.xml><?xml version="1.0" encoding="utf-8"?>
<sst xmlns="http://schemas.openxmlformats.org/spreadsheetml/2006/main" count="549" uniqueCount="197">
  <si>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</si>
  <si>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</si>
  <si>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</si>
  <si>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</si>
  <si>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</si>
  <si>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</si>
  <si>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</si>
  <si>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</si>
  <si>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</si>
  <si>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</si>
  <si>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</si>
  <si>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</si>
  <si>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</si>
  <si>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</si>
  <si>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</si>
  <si>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</si>
  <si>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</si>
  <si>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</si>
  <si>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</si>
  <si>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</si>
  <si>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</si>
  <si>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</si>
  <si>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</si>
  <si>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</si>
  <si>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</si>
  <si>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</si>
  <si>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</si>
  <si>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</si>
  <si>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</si>
  <si>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</si>
  <si>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</si>
  <si>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</si>
  <si>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</si>
  <si>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</si>
  <si>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</si>
  <si>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</si>
  <si>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</si>
  <si>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</si>
  <si>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</si>
  <si>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</si>
  <si>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</si>
  <si>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</si>
  <si>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</si>
  <si>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</si>
  <si>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</si>
  <si>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</si>
  <si>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</si>
  <si>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</si>
  <si>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</si>
  <si>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</si>
  <si>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</si>
  <si>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</si>
  <si>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</si>
  <si>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</si>
  <si>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</si>
  <si>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</si>
  <si>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</si>
  <si>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</si>
  <si>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</si>
  <si>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</si>
  <si>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</si>
  <si>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</si>
  <si>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</si>
  <si>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</si>
  <si>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</si>
  <si>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</si>
  <si>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</si>
  <si>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</si>
  <si>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</si>
  <si>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</si>
  <si>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</si>
  <si>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</si>
  <si>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</si>
  <si>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</si>
  <si>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</si>
  <si>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</si>
  <si>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</si>
  <si>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</si>
  <si>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</si>
  <si>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</si>
  <si>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</si>
  <si>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</si>
  <si>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</si>
  <si>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</si>
  <si>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</si>
  <si>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</si>
  <si>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</si>
  <si>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</si>
  <si>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</si>
  <si>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</si>
  <si>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</si>
  <si>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</si>
  <si>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APROFUNDARE (DA)</t>
  </si>
  <si>
    <t xml:space="preserve">DISCIPLINE DE SINTEZĂ (DSIN)
</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</si>
  <si>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</si>
  <si>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</si>
  <si>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</si>
  <si>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</si>
  <si>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</si>
  <si>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</si>
  <si>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</si>
  <si>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</si>
  <si>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</si>
  <si>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</si>
  <si>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</si>
  <si>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</si>
  <si>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</si>
  <si>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</si>
  <si>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</si>
  <si>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</si>
  <si>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</si>
  <si>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</si>
  <si>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</si>
  <si>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</si>
  <si>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</si>
  <si>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</si>
  <si>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</si>
  <si>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</si>
  <si>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</si>
  <si>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</si>
  <si>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FACULTATEA DE LITERE</t>
  </si>
  <si>
    <t>Domeniul: FILOLOGIE</t>
  </si>
  <si>
    <t xml:space="preserve">Specializarea/Programul de studiu: STUDII LITERARE ROMÂNEŞTI / Programme of Study: ROMANIAN LITERARY STUDIES                                                                                                                                                                           </t>
  </si>
  <si>
    <t>Limba de predare: ROMÂNĂ</t>
  </si>
  <si>
    <t>Tipul de masterat: de cercetare</t>
  </si>
  <si>
    <t>LMF1101</t>
  </si>
  <si>
    <t>Literatura: figură și discurs (în limba franceză) / Literature: Figure and Discourse (in French)</t>
  </si>
  <si>
    <t>LMR1102</t>
  </si>
  <si>
    <t>Metode în cercetarea literară / Methods in Literature Research</t>
  </si>
  <si>
    <t>LMR1103</t>
  </si>
  <si>
    <t>Patrimoniu cultural local, arhive, digitizare / Local Cultural Heritage, Archives, Digitization</t>
  </si>
  <si>
    <t>LMX1101</t>
  </si>
  <si>
    <t>Modul opțional sau disciplină la alegere de la alte masterate din oferta masterală a facultății (1) / Optional module or discipline of choice provided by other Master's Programs of the Faculty (1)</t>
  </si>
  <si>
    <t>LMR1204</t>
  </si>
  <si>
    <t>Literatura română: programe, curente, manifeste / Romanian Literature: Programmes, Trends, Manifestos</t>
  </si>
  <si>
    <t>LMR1205</t>
  </si>
  <si>
    <t>Literatura română explicată străinilor. Introducere în mediere culturală / Romanian Literature Explained to Foreigners. Introduction to Cultural Mediation</t>
  </si>
  <si>
    <t>LMR1206</t>
  </si>
  <si>
    <t>Teorii identitare în cultura românească / Identity Theories in Romanian Literature</t>
  </si>
  <si>
    <t>LMX1201</t>
  </si>
  <si>
    <t>Modul opțional sau disciplină la alegere de la alte masterate din oferta masterală a facultății (2) / Optional module or discipline of choice provided by other Master's Programs of the Faculty (2)</t>
  </si>
  <si>
    <t>LMR2107</t>
  </si>
  <si>
    <t>Paradigme și mutații în literatura română / Paradigms and Shifts in Romanian Literature</t>
  </si>
  <si>
    <t>LME2108</t>
  </si>
  <si>
    <t>Alterități în discursul literar românesc (în limba engleză) / Alterity in Romanian Literary Discourse (in English)</t>
  </si>
  <si>
    <t>LMR2109</t>
  </si>
  <si>
    <t>Direcții actuale în studiile literare / Current Trends in Literary Studies</t>
  </si>
  <si>
    <t>LMX2101</t>
  </si>
  <si>
    <t>Modul opțional sau disciplină la alegere de la alte masterate din oferta masterală a facultății (3) / Optional module or discipline of choice provided by other Master's Programs of the Faculty (3)</t>
  </si>
  <si>
    <t>LMR2210</t>
  </si>
  <si>
    <t>Spații culturale europene / European Cultural Spaces</t>
  </si>
  <si>
    <t>LMR2211</t>
  </si>
  <si>
    <t>Critică literară. Idei literare românești în context european / Literary Criticism. Romanian Literary Ideas in a European Context</t>
  </si>
  <si>
    <t>LMR2212</t>
  </si>
  <si>
    <t>Etică și integritate academică / Academic ethics and integrity</t>
  </si>
  <si>
    <t>LMR2213</t>
  </si>
  <si>
    <t>Practică / Practical work</t>
  </si>
  <si>
    <t>LMU1101</t>
  </si>
  <si>
    <t>Româna ca limbă străină (istoric, concepte, strategii, aplicații practice) / Romanian as a Foreign Language (History, Concepts, Strategies, Practical Utilizations)</t>
  </si>
  <si>
    <t>LMU1102</t>
  </si>
  <si>
    <t>Tehnici de redactare și editare filologică (1) / Philological Writing and Editing Techniques (1)</t>
  </si>
  <si>
    <t>LMU1103</t>
  </si>
  <si>
    <t>Semiotica imaginii - cu ilustrări din cinematografia norvegiană contemporană / The Semiotics of the Image – with Illustrations from Contemporary Norwegian Cinema</t>
  </si>
  <si>
    <t>LMU1104</t>
  </si>
  <si>
    <t>Analiza și didactica limbajelor specializate (Modul introductiv) / The Analysis and Didactics of Specialised Languages (Introductory Module)</t>
  </si>
  <si>
    <t>LMU1112</t>
  </si>
  <si>
    <t>Genul, noțiune literară proteică / Gender, a Protean Literary Notion</t>
  </si>
  <si>
    <t>Sem. 1: Se alege  o disciplină din pachetul: LMX1101</t>
  </si>
  <si>
    <t>Sem. 2: Se alege  o disciplină din pachetul: LMX1201</t>
  </si>
  <si>
    <t>Sem. 3: Se alege  o disciplină din pachetul: LMX2101</t>
  </si>
  <si>
    <t>Modul opțional sau disciplină la alegere de la alte masterate din oferta masterală a facultății (1) (An I, Semestrul 1) - (COD PACHET LMX1101)</t>
  </si>
  <si>
    <t>Modul opțional sau disciplină la alegere de la alte masterate din oferta masterală a facultății (2) (An I, Semestrul 2) - (COD PACHET LMX1201)</t>
  </si>
  <si>
    <t>Modul opțional sau disciplină la alegere de la alte masterate din oferta masterală a facultății (3) (An II, Semestrul 3) - (COD PACHET LMX2101)</t>
  </si>
  <si>
    <t>LMU1201</t>
  </si>
  <si>
    <t>Româna și obiectivele specifice (limbaj general, limbaje specializate, cultură și civilizație) / Romanian Language and it’s Particular Objectives (General Language, Specialized Languages, Culture and Civilization)</t>
  </si>
  <si>
    <t>LMU1202</t>
  </si>
  <si>
    <t>Tehnici de redactare și editare filologică (2) / Philological Writing and Editing Techniques (2)</t>
  </si>
  <si>
    <t>LMU1203</t>
  </si>
  <si>
    <t>Traducere și interculturalitate (norvegiană, engleză, română) / Translation and Inter-cultural Relations (Norwegian, English, Romanian)</t>
  </si>
  <si>
    <t>LMU1204</t>
  </si>
  <si>
    <t>Analiza şi didactica limbajelor specializate  (Engleza pentru ştiinţele socio-umane şi pentru drept) / The Analysis and Didactics of Specialised Languages (English for Social Sciences and Law)</t>
  </si>
  <si>
    <t>LMU1212</t>
  </si>
  <si>
    <t>Corpor(e)alități / Corpor(e)alities</t>
  </si>
  <si>
    <t>LMU2101</t>
  </si>
  <si>
    <t>Seminar de cercetare și producere a materialelor didactice / Researching and Developing Didactic Materials Workshop</t>
  </si>
  <si>
    <t>LMU2102</t>
  </si>
  <si>
    <t>Tehnici de redactare și editare filologică (3) / Philological Writing and Editing Techniques (3)</t>
  </si>
  <si>
    <t>LMU2103</t>
  </si>
  <si>
    <t>Literatura norvegiană: contacte culturale / Norwegian Literature: Cross-cultural perspectives</t>
  </si>
  <si>
    <t>LMU2104</t>
  </si>
  <si>
    <t>Analiza şi didactica limbajelor specializate  (Engleza pentru ştiinţele exacte) / The Analysis and Didactics of Specialised Languages (English for Hard Sciences)</t>
  </si>
  <si>
    <t>LMU2112</t>
  </si>
  <si>
    <t>Limbă şi gen / Language and Gender</t>
  </si>
  <si>
    <r>
      <rPr>
        <b/>
        <sz val="10"/>
        <color indexed="8"/>
        <rFont val="Times New Roman"/>
        <family val="1"/>
      </rPr>
      <t>VI.  UNIVERSITĂŢI EUROPENE DE REFERINŢĂ:</t>
    </r>
    <r>
      <rPr>
        <sz val="10"/>
        <color indexed="8"/>
        <rFont val="Times New Roman"/>
        <family val="1"/>
      </rPr>
      <t xml:space="preserve">
Universitatea LA SAPIENZA din Roma, Universitatea JAGELLONA din Cracovia, Universitatea din Florența, Universitatea din Praga, Universitatea Aix-en-Provence</t>
    </r>
  </si>
  <si>
    <t>Sem. 4: Se alege  o disciplină din pachetul: -</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</si>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</sst>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90">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1" fillId="0"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wrapText="1"/>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0" xfId="0" applyFont="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1" fontId="1" fillId="3" borderId="1"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2"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6" xfId="0" applyNumberFormat="1"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wrapText="1"/>
      <protection locked="0"/>
    </xf>
    <xf numFmtId="1" fontId="2" fillId="0" borderId="5" xfId="0" applyNumberFormat="1" applyFont="1" applyBorder="1" applyAlignment="1" applyProtection="1">
      <alignment horizontal="center" vertical="center" wrapText="1"/>
      <protection locked="0"/>
    </xf>
    <xf numFmtId="1" fontId="2" fillId="0" borderId="6"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9"/>
  <sheetViews>
    <sheetView tabSelected="1" view="pageLayout" topLeftCell="A224" zoomScaleNormal="100" zoomScaleSheetLayoutView="100" workbookViewId="0">
      <selection activeCell="U93" sqref="U93"/>
    </sheetView>
  </sheetViews>
  <sheetFormatPr defaultRowHeight="12.75" x14ac:dyDescent="0.2"/>
  <cols>
    <col min="1" max="1" width="8.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8.5703125" style="1" customWidth="1"/>
    <col min="10" max="10" width="7.28515625" style="1" customWidth="1"/>
    <col min="11" max="11" width="7.5703125" style="1" customWidth="1"/>
    <col min="12" max="12" width="6.140625" style="1" customWidth="1"/>
    <col min="13" max="13" width="5.5703125" style="1" customWidth="1"/>
    <col min="14" max="14" width="6" style="1" customWidth="1"/>
    <col min="15" max="16" width="7.7109375" style="1" customWidth="1"/>
    <col min="17" max="17" width="6" style="1" customWidth="1"/>
    <col min="18" max="18" width="5" style="1" customWidth="1"/>
    <col min="19" max="19" width="6.140625" style="1" customWidth="1"/>
    <col min="20" max="20" width="9.28515625" style="1" customWidth="1"/>
    <col min="21" max="26" width="9.140625" style="1" customWidth="1"/>
    <col min="27" max="27" width="10.28515625" style="1" customWidth="1"/>
    <col min="28" max="37" width="9.140625" style="1" customWidth="1"/>
    <col min="38" max="16384" width="9.140625" style="1"/>
  </cols>
  <sheetData>
    <row r="1" spans="1:26" ht="25.5" customHeight="1" x14ac:dyDescent="0.2">
      <c r="A1" s="210" t="s">
        <v>96</v>
      </c>
      <c r="B1" s="210"/>
      <c r="C1" s="210"/>
      <c r="D1" s="210"/>
      <c r="E1" s="210"/>
      <c r="F1" s="210"/>
      <c r="G1" s="210"/>
      <c r="H1" s="210"/>
      <c r="I1" s="210"/>
      <c r="J1" s="210"/>
      <c r="K1" s="210"/>
      <c r="M1" s="213" t="s">
        <v>19</v>
      </c>
      <c r="N1" s="213"/>
      <c r="O1" s="213"/>
      <c r="P1" s="213"/>
      <c r="Q1" s="213"/>
      <c r="R1" s="213"/>
      <c r="S1" s="213"/>
      <c r="T1" s="213"/>
    </row>
    <row r="2" spans="1:26" ht="6.75" customHeight="1" x14ac:dyDescent="0.2">
      <c r="A2" s="228"/>
      <c r="B2" s="228"/>
      <c r="C2" s="228"/>
      <c r="D2" s="228"/>
      <c r="E2" s="228"/>
      <c r="F2" s="228"/>
      <c r="G2" s="228"/>
      <c r="H2" s="228"/>
      <c r="I2" s="228"/>
      <c r="J2" s="228"/>
      <c r="K2" s="228"/>
    </row>
    <row r="3" spans="1:26" ht="34.5" customHeight="1" x14ac:dyDescent="0.2">
      <c r="A3" s="211" t="s">
        <v>0</v>
      </c>
      <c r="B3" s="211"/>
      <c r="C3" s="211"/>
      <c r="D3" s="211"/>
      <c r="E3" s="211"/>
      <c r="F3" s="211"/>
      <c r="G3" s="211"/>
      <c r="H3" s="211"/>
      <c r="I3" s="211"/>
      <c r="J3" s="211"/>
      <c r="K3" s="211"/>
      <c r="M3" s="217"/>
      <c r="N3" s="218"/>
      <c r="O3" s="221" t="s">
        <v>35</v>
      </c>
      <c r="P3" s="222"/>
      <c r="Q3" s="223"/>
      <c r="R3" s="221" t="s">
        <v>36</v>
      </c>
      <c r="S3" s="222"/>
      <c r="T3" s="223"/>
      <c r="U3" s="75" t="str">
        <f>IF(O4&gt;=12,"Corect","Trebuie alocate cel puțin 12 de ore pe săptămână")</f>
        <v>Corect</v>
      </c>
      <c r="V3" s="76"/>
      <c r="W3" s="76"/>
      <c r="X3" s="76"/>
      <c r="Y3" s="1">
        <f>58*14</f>
        <v>812</v>
      </c>
    </row>
    <row r="4" spans="1:26" ht="17.25" customHeight="1" x14ac:dyDescent="0.2">
      <c r="A4" s="214" t="s">
        <v>120</v>
      </c>
      <c r="B4" s="214"/>
      <c r="C4" s="214"/>
      <c r="D4" s="214"/>
      <c r="E4" s="214"/>
      <c r="F4" s="214"/>
      <c r="G4" s="214"/>
      <c r="H4" s="214"/>
      <c r="I4" s="214"/>
      <c r="J4" s="214"/>
      <c r="K4" s="214"/>
      <c r="M4" s="219" t="s">
        <v>14</v>
      </c>
      <c r="N4" s="220"/>
      <c r="O4" s="230">
        <f>N52</f>
        <v>16</v>
      </c>
      <c r="P4" s="231"/>
      <c r="Q4" s="232"/>
      <c r="R4" s="230">
        <f>N68</f>
        <v>14</v>
      </c>
      <c r="S4" s="231"/>
      <c r="T4" s="232"/>
      <c r="U4" s="75" t="str">
        <f>IF(R4&gt;=12,"Corect","Trebuie alocate cel puțin 12 de ore pe săptămână")</f>
        <v>Corect</v>
      </c>
      <c r="V4" s="76"/>
      <c r="W4" s="76"/>
      <c r="X4" s="76"/>
    </row>
    <row r="5" spans="1:26" ht="16.5" customHeight="1" x14ac:dyDescent="0.2">
      <c r="A5" s="214"/>
      <c r="B5" s="214"/>
      <c r="C5" s="214"/>
      <c r="D5" s="214"/>
      <c r="E5" s="214"/>
      <c r="F5" s="214"/>
      <c r="G5" s="214"/>
      <c r="H5" s="214"/>
      <c r="I5" s="214"/>
      <c r="J5" s="214"/>
      <c r="K5" s="214"/>
      <c r="M5" s="219" t="s">
        <v>15</v>
      </c>
      <c r="N5" s="220"/>
      <c r="O5" s="230">
        <f>N86</f>
        <v>14</v>
      </c>
      <c r="P5" s="231"/>
      <c r="Q5" s="232"/>
      <c r="R5" s="230">
        <f>N102</f>
        <v>14</v>
      </c>
      <c r="S5" s="231"/>
      <c r="T5" s="232"/>
      <c r="U5" s="75" t="str">
        <f>IF(R5&gt;=12,"Corect","Trebuie alocate cel puțin 12 de ore pe săptămână")</f>
        <v>Corect</v>
      </c>
      <c r="V5" s="76"/>
      <c r="W5" s="76"/>
      <c r="X5" s="76"/>
    </row>
    <row r="6" spans="1:26" ht="22.5" customHeight="1" x14ac:dyDescent="0.2">
      <c r="A6" s="229" t="s">
        <v>121</v>
      </c>
      <c r="B6" s="229"/>
      <c r="C6" s="229"/>
      <c r="D6" s="229"/>
      <c r="E6" s="229"/>
      <c r="F6" s="229"/>
      <c r="G6" s="229"/>
      <c r="H6" s="229"/>
      <c r="I6" s="229"/>
      <c r="J6" s="229"/>
      <c r="K6" s="229"/>
      <c r="M6" s="234"/>
      <c r="N6" s="234"/>
      <c r="O6" s="233"/>
      <c r="P6" s="233"/>
      <c r="Q6" s="233"/>
      <c r="R6" s="233"/>
      <c r="S6" s="233"/>
      <c r="T6" s="233"/>
      <c r="U6" s="75" t="str">
        <f>IF(R6&gt;=12,"Corect","Trebuie alocate cel puțin 12 de ore pe săptămână")</f>
        <v>Trebuie alocate cel puțin 12 de ore pe săptămână</v>
      </c>
      <c r="V6" s="76"/>
      <c r="W6" s="76"/>
      <c r="X6" s="76"/>
    </row>
    <row r="7" spans="1:26" ht="27" customHeight="1" x14ac:dyDescent="0.2">
      <c r="A7" s="235" t="s">
        <v>122</v>
      </c>
      <c r="B7" s="235"/>
      <c r="C7" s="235"/>
      <c r="D7" s="235"/>
      <c r="E7" s="235"/>
      <c r="F7" s="235"/>
      <c r="G7" s="235"/>
      <c r="H7" s="235"/>
      <c r="I7" s="235"/>
      <c r="J7" s="235"/>
      <c r="K7" s="235"/>
    </row>
    <row r="8" spans="1:26" s="64" customFormat="1" ht="27" customHeight="1" x14ac:dyDescent="0.2">
      <c r="A8" s="236" t="s">
        <v>124</v>
      </c>
      <c r="B8" s="236"/>
      <c r="C8" s="236"/>
      <c r="D8" s="236"/>
      <c r="E8" s="236"/>
      <c r="F8" s="236"/>
      <c r="G8" s="236"/>
      <c r="H8" s="236"/>
      <c r="I8" s="236"/>
      <c r="J8" s="236"/>
      <c r="K8" s="236"/>
    </row>
    <row r="9" spans="1:26" ht="18.75" customHeight="1" x14ac:dyDescent="0.2">
      <c r="A9" s="236" t="s">
        <v>123</v>
      </c>
      <c r="B9" s="236"/>
      <c r="C9" s="236"/>
      <c r="D9" s="236"/>
      <c r="E9" s="236"/>
      <c r="F9" s="236"/>
      <c r="G9" s="236"/>
      <c r="H9" s="236"/>
      <c r="I9" s="236"/>
      <c r="J9" s="236"/>
      <c r="K9" s="236"/>
      <c r="M9" s="238" t="s">
        <v>83</v>
      </c>
      <c r="N9" s="238"/>
      <c r="O9" s="238"/>
      <c r="P9" s="238"/>
      <c r="Q9" s="238"/>
      <c r="R9" s="238"/>
      <c r="S9" s="238"/>
      <c r="T9" s="238"/>
    </row>
    <row r="10" spans="1:26" ht="15" customHeight="1" x14ac:dyDescent="0.2">
      <c r="A10" s="216" t="s">
        <v>89</v>
      </c>
      <c r="B10" s="216"/>
      <c r="C10" s="216"/>
      <c r="D10" s="216"/>
      <c r="E10" s="216"/>
      <c r="F10" s="216"/>
      <c r="G10" s="216"/>
      <c r="H10" s="216"/>
      <c r="I10" s="216"/>
      <c r="J10" s="216"/>
      <c r="K10" s="216"/>
      <c r="M10" s="238"/>
      <c r="N10" s="238"/>
      <c r="O10" s="238"/>
      <c r="P10" s="238"/>
      <c r="Q10" s="238"/>
      <c r="R10" s="238"/>
      <c r="S10" s="238"/>
      <c r="T10" s="238"/>
    </row>
    <row r="11" spans="1:26" ht="16.5" customHeight="1" x14ac:dyDescent="0.2">
      <c r="A11" s="216" t="s">
        <v>60</v>
      </c>
      <c r="B11" s="216"/>
      <c r="C11" s="216"/>
      <c r="D11" s="216"/>
      <c r="E11" s="216"/>
      <c r="F11" s="216"/>
      <c r="G11" s="216"/>
      <c r="H11" s="216"/>
      <c r="I11" s="216"/>
      <c r="J11" s="216"/>
      <c r="K11" s="216"/>
      <c r="M11" s="238"/>
      <c r="N11" s="238"/>
      <c r="O11" s="238"/>
      <c r="P11" s="238"/>
      <c r="Q11" s="238"/>
      <c r="R11" s="238"/>
      <c r="S11" s="238"/>
      <c r="T11" s="238"/>
    </row>
    <row r="12" spans="1:26" x14ac:dyDescent="0.2">
      <c r="A12" s="216" t="s">
        <v>17</v>
      </c>
      <c r="B12" s="216"/>
      <c r="C12" s="216"/>
      <c r="D12" s="216"/>
      <c r="E12" s="216"/>
      <c r="F12" s="216"/>
      <c r="G12" s="216"/>
      <c r="H12" s="216"/>
      <c r="I12" s="216"/>
      <c r="J12" s="216"/>
      <c r="K12" s="216"/>
      <c r="M12" s="238"/>
      <c r="N12" s="238"/>
      <c r="O12" s="238"/>
      <c r="P12" s="238"/>
      <c r="Q12" s="238"/>
      <c r="R12" s="238"/>
      <c r="S12" s="238"/>
      <c r="T12" s="238"/>
      <c r="U12" s="246" t="s">
        <v>87</v>
      </c>
      <c r="V12" s="247"/>
      <c r="W12" s="247"/>
      <c r="X12" s="248"/>
      <c r="Y12" s="248"/>
      <c r="Z12" s="248"/>
    </row>
    <row r="13" spans="1:26" ht="10.5" customHeight="1" x14ac:dyDescent="0.2">
      <c r="A13" s="216"/>
      <c r="B13" s="216"/>
      <c r="C13" s="216"/>
      <c r="D13" s="216"/>
      <c r="E13" s="216"/>
      <c r="F13" s="216"/>
      <c r="G13" s="216"/>
      <c r="H13" s="216"/>
      <c r="I13" s="216"/>
      <c r="J13" s="216"/>
      <c r="K13" s="216"/>
      <c r="M13" s="2"/>
      <c r="N13" s="2"/>
      <c r="O13" s="2"/>
      <c r="P13" s="2"/>
      <c r="Q13" s="2"/>
      <c r="R13" s="2"/>
      <c r="U13" s="247"/>
      <c r="V13" s="247"/>
      <c r="W13" s="247"/>
      <c r="X13" s="248"/>
      <c r="Y13" s="248"/>
      <c r="Z13" s="248"/>
    </row>
    <row r="14" spans="1:26" x14ac:dyDescent="0.2">
      <c r="A14" s="240" t="s">
        <v>62</v>
      </c>
      <c r="B14" s="240"/>
      <c r="C14" s="240"/>
      <c r="D14" s="240"/>
      <c r="E14" s="240"/>
      <c r="F14" s="240"/>
      <c r="G14" s="240"/>
      <c r="H14" s="240"/>
      <c r="I14" s="240"/>
      <c r="J14" s="240"/>
      <c r="K14" s="240"/>
      <c r="M14" s="227" t="s">
        <v>20</v>
      </c>
      <c r="N14" s="227"/>
      <c r="O14" s="227"/>
      <c r="P14" s="227"/>
      <c r="Q14" s="227"/>
      <c r="R14" s="227"/>
      <c r="S14" s="227"/>
      <c r="T14" s="227"/>
      <c r="U14" s="247"/>
      <c r="V14" s="247"/>
      <c r="W14" s="247"/>
      <c r="X14" s="248"/>
      <c r="Y14" s="248"/>
      <c r="Z14" s="248"/>
    </row>
    <row r="15" spans="1:26" ht="12.75" customHeight="1" x14ac:dyDescent="0.2">
      <c r="A15" s="240" t="s">
        <v>61</v>
      </c>
      <c r="B15" s="240"/>
      <c r="C15" s="240"/>
      <c r="D15" s="240"/>
      <c r="E15" s="240"/>
      <c r="F15" s="240"/>
      <c r="G15" s="240"/>
      <c r="H15" s="240"/>
      <c r="I15" s="240"/>
      <c r="J15" s="240"/>
      <c r="K15" s="240"/>
      <c r="M15" s="80" t="s">
        <v>167</v>
      </c>
      <c r="N15" s="80"/>
      <c r="O15" s="80"/>
      <c r="P15" s="80"/>
      <c r="Q15" s="80"/>
      <c r="R15" s="80"/>
      <c r="S15" s="80"/>
      <c r="T15" s="80"/>
      <c r="U15" s="247"/>
      <c r="V15" s="247"/>
      <c r="W15" s="247"/>
      <c r="X15" s="248"/>
      <c r="Y15" s="248"/>
      <c r="Z15" s="248"/>
    </row>
    <row r="16" spans="1:26" ht="12.75" customHeight="1" x14ac:dyDescent="0.2">
      <c r="A16" s="236" t="s">
        <v>195</v>
      </c>
      <c r="B16" s="236"/>
      <c r="C16" s="236"/>
      <c r="D16" s="236"/>
      <c r="E16" s="236"/>
      <c r="F16" s="236"/>
      <c r="G16" s="236"/>
      <c r="H16" s="236"/>
      <c r="I16" s="236"/>
      <c r="J16" s="236"/>
      <c r="K16" s="236"/>
      <c r="M16" s="80" t="s">
        <v>168</v>
      </c>
      <c r="N16" s="80"/>
      <c r="O16" s="80"/>
      <c r="P16" s="80"/>
      <c r="Q16" s="80"/>
      <c r="R16" s="80"/>
      <c r="S16" s="80"/>
      <c r="T16" s="80"/>
    </row>
    <row r="17" spans="1:27" ht="12.75" customHeight="1" x14ac:dyDescent="0.2">
      <c r="A17" s="236" t="s">
        <v>196</v>
      </c>
      <c r="B17" s="236"/>
      <c r="C17" s="236"/>
      <c r="D17" s="236"/>
      <c r="E17" s="236"/>
      <c r="F17" s="236"/>
      <c r="G17" s="236"/>
      <c r="H17" s="236"/>
      <c r="I17" s="236"/>
      <c r="J17" s="236"/>
      <c r="K17" s="236"/>
      <c r="M17" s="80" t="s">
        <v>169</v>
      </c>
      <c r="N17" s="80"/>
      <c r="O17" s="80"/>
      <c r="P17" s="80"/>
      <c r="Q17" s="80"/>
      <c r="R17" s="80"/>
      <c r="S17" s="80"/>
      <c r="T17" s="80"/>
    </row>
    <row r="18" spans="1:27" ht="12.75" customHeight="1" x14ac:dyDescent="0.2">
      <c r="A18" s="216" t="s">
        <v>1</v>
      </c>
      <c r="B18" s="216"/>
      <c r="C18" s="216"/>
      <c r="D18" s="216"/>
      <c r="E18" s="216"/>
      <c r="F18" s="216"/>
      <c r="G18" s="216"/>
      <c r="H18" s="216"/>
      <c r="I18" s="216"/>
      <c r="J18" s="216"/>
      <c r="K18" s="216"/>
      <c r="M18" s="226" t="s">
        <v>194</v>
      </c>
      <c r="N18" s="226"/>
      <c r="O18" s="226"/>
      <c r="P18" s="226"/>
      <c r="Q18" s="226"/>
      <c r="R18" s="226"/>
      <c r="S18" s="226"/>
      <c r="T18" s="226"/>
      <c r="U18" s="78" t="s">
        <v>84</v>
      </c>
      <c r="V18" s="78"/>
      <c r="W18" s="78"/>
      <c r="X18" s="78"/>
      <c r="Y18" s="78"/>
      <c r="Z18" s="78"/>
    </row>
    <row r="19" spans="1:27" ht="14.25" customHeight="1" x14ac:dyDescent="0.2">
      <c r="A19" s="216" t="s">
        <v>63</v>
      </c>
      <c r="B19" s="216"/>
      <c r="C19" s="216"/>
      <c r="D19" s="216"/>
      <c r="E19" s="216"/>
      <c r="F19" s="216"/>
      <c r="G19" s="216"/>
      <c r="H19" s="216"/>
      <c r="I19" s="216"/>
      <c r="J19" s="216"/>
      <c r="K19" s="216"/>
      <c r="M19" s="212"/>
      <c r="N19" s="212"/>
      <c r="O19" s="212"/>
      <c r="P19" s="212"/>
      <c r="Q19" s="212"/>
      <c r="R19" s="212"/>
      <c r="S19" s="212"/>
      <c r="T19" s="212"/>
      <c r="U19" s="78"/>
      <c r="V19" s="78"/>
      <c r="W19" s="78"/>
      <c r="X19" s="78"/>
      <c r="Y19" s="78"/>
      <c r="Z19" s="78"/>
      <c r="AA19" s="50"/>
    </row>
    <row r="20" spans="1:27" hidden="1" x14ac:dyDescent="0.2">
      <c r="A20" s="216"/>
      <c r="B20" s="216"/>
      <c r="C20" s="216"/>
      <c r="D20" s="216"/>
      <c r="E20" s="216"/>
      <c r="F20" s="216"/>
      <c r="G20" s="216"/>
      <c r="H20" s="216"/>
      <c r="I20" s="216"/>
      <c r="J20" s="216"/>
      <c r="K20" s="216"/>
      <c r="M20" s="212"/>
      <c r="N20" s="212"/>
      <c r="O20" s="212"/>
      <c r="P20" s="212"/>
      <c r="Q20" s="212"/>
      <c r="R20" s="212"/>
      <c r="S20" s="212"/>
      <c r="T20" s="212"/>
      <c r="U20" s="78"/>
      <c r="V20" s="78"/>
      <c r="W20" s="78"/>
      <c r="X20" s="78"/>
      <c r="Y20" s="78"/>
      <c r="Z20" s="78"/>
    </row>
    <row r="21" spans="1:27" ht="7.5" customHeight="1" x14ac:dyDescent="0.2">
      <c r="A21" s="238" t="s">
        <v>68</v>
      </c>
      <c r="B21" s="238"/>
      <c r="C21" s="238"/>
      <c r="D21" s="238"/>
      <c r="E21" s="238"/>
      <c r="F21" s="238"/>
      <c r="G21" s="238"/>
      <c r="H21" s="238"/>
      <c r="I21" s="238"/>
      <c r="J21" s="238"/>
      <c r="K21" s="238"/>
      <c r="M21" s="2"/>
      <c r="N21" s="2"/>
      <c r="O21" s="2"/>
      <c r="P21" s="2"/>
      <c r="Q21" s="2"/>
      <c r="R21" s="2"/>
    </row>
    <row r="22" spans="1:27" ht="15" customHeight="1" x14ac:dyDescent="0.2">
      <c r="A22" s="238"/>
      <c r="B22" s="238"/>
      <c r="C22" s="238"/>
      <c r="D22" s="238"/>
      <c r="E22" s="238"/>
      <c r="F22" s="238"/>
      <c r="G22" s="238"/>
      <c r="H22" s="238"/>
      <c r="I22" s="238"/>
      <c r="J22" s="238"/>
      <c r="K22" s="238"/>
      <c r="M22" s="69" t="s">
        <v>97</v>
      </c>
      <c r="N22" s="69"/>
      <c r="O22" s="69"/>
      <c r="P22" s="69"/>
      <c r="Q22" s="69"/>
      <c r="R22" s="69"/>
      <c r="S22" s="69"/>
      <c r="T22" s="69"/>
    </row>
    <row r="23" spans="1:27" ht="15" customHeight="1" x14ac:dyDescent="0.2">
      <c r="A23" s="238"/>
      <c r="B23" s="238"/>
      <c r="C23" s="238"/>
      <c r="D23" s="238"/>
      <c r="E23" s="238"/>
      <c r="F23" s="238"/>
      <c r="G23" s="238"/>
      <c r="H23" s="238"/>
      <c r="I23" s="238"/>
      <c r="J23" s="238"/>
      <c r="K23" s="238"/>
      <c r="M23" s="69"/>
      <c r="N23" s="69"/>
      <c r="O23" s="69"/>
      <c r="P23" s="69"/>
      <c r="Q23" s="69"/>
      <c r="R23" s="69"/>
      <c r="S23" s="69"/>
      <c r="T23" s="69"/>
      <c r="U23" s="249" t="s">
        <v>88</v>
      </c>
      <c r="V23" s="250"/>
      <c r="W23" s="250"/>
      <c r="X23" s="250"/>
      <c r="Y23" s="250"/>
      <c r="Z23" s="250"/>
      <c r="AA23" s="251"/>
    </row>
    <row r="24" spans="1:27" ht="38.25" customHeight="1" x14ac:dyDescent="0.2">
      <c r="A24" s="238"/>
      <c r="B24" s="238"/>
      <c r="C24" s="238"/>
      <c r="D24" s="238"/>
      <c r="E24" s="238"/>
      <c r="F24" s="238"/>
      <c r="G24" s="238"/>
      <c r="H24" s="238"/>
      <c r="I24" s="238"/>
      <c r="J24" s="238"/>
      <c r="K24" s="238"/>
      <c r="M24" s="69"/>
      <c r="N24" s="69"/>
      <c r="O24" s="69"/>
      <c r="P24" s="69"/>
      <c r="Q24" s="69"/>
      <c r="R24" s="69"/>
      <c r="S24" s="69"/>
      <c r="T24" s="69"/>
      <c r="U24" s="251"/>
      <c r="V24" s="251"/>
      <c r="W24" s="251"/>
      <c r="X24" s="251"/>
      <c r="Y24" s="251"/>
      <c r="Z24" s="251"/>
      <c r="AA24" s="251"/>
    </row>
    <row r="25" spans="1:27" ht="10.5" customHeight="1" x14ac:dyDescent="0.2">
      <c r="A25" s="2"/>
      <c r="B25" s="2"/>
      <c r="C25" s="2"/>
      <c r="D25" s="2"/>
      <c r="E25" s="2"/>
      <c r="F25" s="2"/>
      <c r="G25" s="2"/>
      <c r="H25" s="2"/>
      <c r="I25" s="2"/>
      <c r="J25" s="2"/>
      <c r="K25" s="2"/>
      <c r="M25" s="3"/>
      <c r="N25" s="3"/>
      <c r="O25" s="3"/>
      <c r="P25" s="3"/>
      <c r="Q25" s="3"/>
      <c r="R25" s="3"/>
      <c r="U25" s="251"/>
      <c r="V25" s="251"/>
      <c r="W25" s="251"/>
      <c r="X25" s="251"/>
      <c r="Y25" s="251"/>
      <c r="Z25" s="251"/>
      <c r="AA25" s="251"/>
    </row>
    <row r="26" spans="1:27" x14ac:dyDescent="0.2">
      <c r="A26" s="133" t="s">
        <v>16</v>
      </c>
      <c r="B26" s="133"/>
      <c r="C26" s="133"/>
      <c r="D26" s="133"/>
      <c r="E26" s="133"/>
      <c r="F26" s="133"/>
      <c r="G26" s="133"/>
      <c r="M26" s="239" t="s">
        <v>193</v>
      </c>
      <c r="N26" s="239"/>
      <c r="O26" s="239"/>
      <c r="P26" s="239"/>
      <c r="Q26" s="239"/>
      <c r="R26" s="239"/>
      <c r="S26" s="239"/>
      <c r="T26" s="239"/>
      <c r="U26" s="251"/>
      <c r="V26" s="251"/>
      <c r="W26" s="251"/>
      <c r="X26" s="251"/>
      <c r="Y26" s="251"/>
      <c r="Z26" s="251"/>
      <c r="AA26" s="251"/>
    </row>
    <row r="27" spans="1:27" ht="26.25" customHeight="1" x14ac:dyDescent="0.2">
      <c r="A27" s="4"/>
      <c r="B27" s="221" t="s">
        <v>2</v>
      </c>
      <c r="C27" s="223"/>
      <c r="D27" s="221" t="s">
        <v>3</v>
      </c>
      <c r="E27" s="222"/>
      <c r="F27" s="223"/>
      <c r="G27" s="195" t="s">
        <v>18</v>
      </c>
      <c r="H27" s="195" t="s">
        <v>10</v>
      </c>
      <c r="I27" s="221" t="s">
        <v>4</v>
      </c>
      <c r="J27" s="222"/>
      <c r="K27" s="223"/>
      <c r="M27" s="239"/>
      <c r="N27" s="239"/>
      <c r="O27" s="239"/>
      <c r="P27" s="239"/>
      <c r="Q27" s="239"/>
      <c r="R27" s="239"/>
      <c r="S27" s="239"/>
      <c r="T27" s="239"/>
      <c r="U27" s="84" t="s">
        <v>98</v>
      </c>
      <c r="V27" s="85"/>
      <c r="W27" s="85"/>
      <c r="X27" s="85"/>
      <c r="Y27" s="85"/>
      <c r="Z27" s="85"/>
      <c r="AA27" s="85"/>
    </row>
    <row r="28" spans="1:27" ht="14.25" customHeight="1" x14ac:dyDescent="0.2">
      <c r="A28" s="4"/>
      <c r="B28" s="5" t="s">
        <v>5</v>
      </c>
      <c r="C28" s="5" t="s">
        <v>6</v>
      </c>
      <c r="D28" s="5" t="s">
        <v>7</v>
      </c>
      <c r="E28" s="5" t="s">
        <v>8</v>
      </c>
      <c r="F28" s="5" t="s">
        <v>9</v>
      </c>
      <c r="G28" s="196"/>
      <c r="H28" s="196"/>
      <c r="I28" s="5" t="s">
        <v>11</v>
      </c>
      <c r="J28" s="5" t="s">
        <v>12</v>
      </c>
      <c r="K28" s="5" t="s">
        <v>13</v>
      </c>
      <c r="M28" s="239"/>
      <c r="N28" s="239"/>
      <c r="O28" s="239"/>
      <c r="P28" s="239"/>
      <c r="Q28" s="239"/>
      <c r="R28" s="239"/>
      <c r="S28" s="239"/>
      <c r="T28" s="239"/>
      <c r="U28" s="85"/>
      <c r="V28" s="85"/>
      <c r="W28" s="85"/>
      <c r="X28" s="85"/>
      <c r="Y28" s="85"/>
      <c r="Z28" s="85"/>
      <c r="AA28" s="85"/>
    </row>
    <row r="29" spans="1:27" ht="17.25" customHeight="1" x14ac:dyDescent="0.2">
      <c r="A29" s="6" t="s">
        <v>14</v>
      </c>
      <c r="B29" s="7">
        <v>14</v>
      </c>
      <c r="C29" s="7">
        <v>14</v>
      </c>
      <c r="D29" s="66">
        <v>3</v>
      </c>
      <c r="E29" s="66">
        <v>3</v>
      </c>
      <c r="F29" s="66">
        <v>2</v>
      </c>
      <c r="G29" s="23"/>
      <c r="H29" s="44"/>
      <c r="I29" s="23">
        <v>3</v>
      </c>
      <c r="J29" s="23">
        <v>1</v>
      </c>
      <c r="K29" s="23">
        <v>12</v>
      </c>
      <c r="M29" s="239"/>
      <c r="N29" s="239"/>
      <c r="O29" s="239"/>
      <c r="P29" s="239"/>
      <c r="Q29" s="239"/>
      <c r="R29" s="239"/>
      <c r="S29" s="239"/>
      <c r="T29" s="239"/>
      <c r="U29" s="77" t="str">
        <f t="shared" ref="U29" si="0">IF(SUM(B29:K29)=52,"Corect","Suma trebuie să fie 52")</f>
        <v>Corect</v>
      </c>
      <c r="V29" s="77"/>
    </row>
    <row r="30" spans="1:27" ht="15" customHeight="1" x14ac:dyDescent="0.2">
      <c r="A30" s="6" t="s">
        <v>15</v>
      </c>
      <c r="B30" s="7">
        <v>14</v>
      </c>
      <c r="C30" s="7">
        <v>14</v>
      </c>
      <c r="D30" s="66">
        <v>3</v>
      </c>
      <c r="E30" s="66">
        <v>3</v>
      </c>
      <c r="F30" s="66">
        <v>2</v>
      </c>
      <c r="G30" s="23"/>
      <c r="H30" s="23"/>
      <c r="I30" s="23">
        <v>3</v>
      </c>
      <c r="J30" s="23">
        <v>1</v>
      </c>
      <c r="K30" s="23">
        <v>12</v>
      </c>
      <c r="M30" s="239"/>
      <c r="N30" s="239"/>
      <c r="O30" s="239"/>
      <c r="P30" s="239"/>
      <c r="Q30" s="239"/>
      <c r="R30" s="239"/>
      <c r="S30" s="239"/>
      <c r="T30" s="239"/>
      <c r="U30" s="77" t="str">
        <f t="shared" ref="U30" si="1">IF(SUM(B30:K30)=52,"Corect","Suma trebuie să fie 52")</f>
        <v>Corect</v>
      </c>
      <c r="V30" s="77"/>
    </row>
    <row r="31" spans="1:27" ht="4.5" customHeight="1" x14ac:dyDescent="0.2">
      <c r="A31" s="38"/>
      <c r="B31" s="35"/>
      <c r="C31" s="35"/>
      <c r="D31" s="35"/>
      <c r="E31" s="35"/>
      <c r="F31" s="35"/>
      <c r="G31" s="35"/>
      <c r="H31" s="35"/>
      <c r="I31" s="35"/>
      <c r="J31" s="35"/>
      <c r="K31" s="39"/>
      <c r="M31" s="239"/>
      <c r="N31" s="239"/>
      <c r="O31" s="239"/>
      <c r="P31" s="239"/>
      <c r="Q31" s="239"/>
      <c r="R31" s="239"/>
      <c r="S31" s="239"/>
      <c r="T31" s="239"/>
    </row>
    <row r="32" spans="1:27" ht="12" hidden="1" customHeight="1" x14ac:dyDescent="0.2">
      <c r="A32" s="37"/>
      <c r="B32" s="37"/>
      <c r="C32" s="37"/>
      <c r="D32" s="37"/>
      <c r="E32" s="37"/>
      <c r="F32" s="37"/>
      <c r="G32" s="37"/>
      <c r="M32" s="239"/>
      <c r="N32" s="239"/>
      <c r="O32" s="239"/>
      <c r="P32" s="239"/>
      <c r="Q32" s="239"/>
      <c r="R32" s="239"/>
      <c r="S32" s="239"/>
      <c r="T32" s="239"/>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5" spans="1:20" hidden="1" x14ac:dyDescent="0.2"/>
    <row r="36" spans="1:20" ht="16.5" customHeight="1" x14ac:dyDescent="0.2">
      <c r="A36" s="215" t="s">
        <v>21</v>
      </c>
      <c r="B36" s="143"/>
      <c r="C36" s="143"/>
      <c r="D36" s="143"/>
      <c r="E36" s="143"/>
      <c r="F36" s="143"/>
      <c r="G36" s="143"/>
      <c r="H36" s="143"/>
      <c r="I36" s="143"/>
      <c r="J36" s="143"/>
      <c r="K36" s="143"/>
      <c r="L36" s="143"/>
      <c r="M36" s="143"/>
      <c r="N36" s="143"/>
      <c r="O36" s="143"/>
      <c r="P36" s="143"/>
      <c r="Q36" s="143"/>
      <c r="R36" s="143"/>
      <c r="S36" s="143"/>
      <c r="T36" s="143"/>
    </row>
    <row r="37" spans="1:20" ht="8.25" hidden="1" customHeight="1" x14ac:dyDescent="0.2">
      <c r="N37" s="9"/>
      <c r="O37" s="10" t="s">
        <v>37</v>
      </c>
      <c r="P37" s="10" t="s">
        <v>38</v>
      </c>
      <c r="Q37" s="10" t="s">
        <v>39</v>
      </c>
      <c r="R37" s="10" t="s">
        <v>90</v>
      </c>
      <c r="S37" s="10" t="s">
        <v>91</v>
      </c>
      <c r="T37" s="10"/>
    </row>
    <row r="38" spans="1:20" ht="17.25" customHeight="1" x14ac:dyDescent="0.2">
      <c r="A38" s="70" t="s">
        <v>42</v>
      </c>
      <c r="B38" s="70"/>
      <c r="C38" s="70"/>
      <c r="D38" s="70"/>
      <c r="E38" s="70"/>
      <c r="F38" s="70"/>
      <c r="G38" s="70"/>
      <c r="H38" s="70"/>
      <c r="I38" s="70"/>
      <c r="J38" s="70"/>
      <c r="K38" s="70"/>
      <c r="L38" s="70"/>
      <c r="M38" s="70"/>
      <c r="N38" s="70"/>
      <c r="O38" s="70"/>
      <c r="P38" s="70"/>
      <c r="Q38" s="70"/>
      <c r="R38" s="70"/>
      <c r="S38" s="70"/>
      <c r="T38" s="70"/>
    </row>
    <row r="39" spans="1:20" ht="25.5" customHeight="1" x14ac:dyDescent="0.2">
      <c r="A39" s="198" t="s">
        <v>27</v>
      </c>
      <c r="B39" s="176" t="s">
        <v>26</v>
      </c>
      <c r="C39" s="177"/>
      <c r="D39" s="177"/>
      <c r="E39" s="177"/>
      <c r="F39" s="177"/>
      <c r="G39" s="177"/>
      <c r="H39" s="177"/>
      <c r="I39" s="178"/>
      <c r="J39" s="195" t="s">
        <v>40</v>
      </c>
      <c r="K39" s="207" t="s">
        <v>24</v>
      </c>
      <c r="L39" s="208"/>
      <c r="M39" s="209"/>
      <c r="N39" s="207" t="s">
        <v>41</v>
      </c>
      <c r="O39" s="224"/>
      <c r="P39" s="225"/>
      <c r="Q39" s="207" t="s">
        <v>23</v>
      </c>
      <c r="R39" s="208"/>
      <c r="S39" s="209"/>
      <c r="T39" s="237" t="s">
        <v>22</v>
      </c>
    </row>
    <row r="40" spans="1:20" ht="13.5" customHeight="1" x14ac:dyDescent="0.2">
      <c r="A40" s="199"/>
      <c r="B40" s="179"/>
      <c r="C40" s="180"/>
      <c r="D40" s="180"/>
      <c r="E40" s="180"/>
      <c r="F40" s="180"/>
      <c r="G40" s="180"/>
      <c r="H40" s="180"/>
      <c r="I40" s="181"/>
      <c r="J40" s="196"/>
      <c r="K40" s="5" t="s">
        <v>28</v>
      </c>
      <c r="L40" s="5" t="s">
        <v>29</v>
      </c>
      <c r="M40" s="5" t="s">
        <v>30</v>
      </c>
      <c r="N40" s="5" t="s">
        <v>34</v>
      </c>
      <c r="O40" s="5" t="s">
        <v>7</v>
      </c>
      <c r="P40" s="5" t="s">
        <v>31</v>
      </c>
      <c r="Q40" s="5" t="s">
        <v>32</v>
      </c>
      <c r="R40" s="5" t="s">
        <v>28</v>
      </c>
      <c r="S40" s="5" t="s">
        <v>33</v>
      </c>
      <c r="T40" s="196"/>
    </row>
    <row r="41" spans="1:20" ht="29.25" customHeight="1" x14ac:dyDescent="0.2">
      <c r="A41" s="51" t="s">
        <v>125</v>
      </c>
      <c r="B41" s="204" t="s">
        <v>126</v>
      </c>
      <c r="C41" s="205"/>
      <c r="D41" s="205"/>
      <c r="E41" s="205"/>
      <c r="F41" s="205"/>
      <c r="G41" s="205"/>
      <c r="H41" s="205"/>
      <c r="I41" s="206"/>
      <c r="J41" s="11">
        <v>8</v>
      </c>
      <c r="K41" s="11">
        <v>2</v>
      </c>
      <c r="L41" s="11">
        <v>1</v>
      </c>
      <c r="M41" s="11">
        <v>1</v>
      </c>
      <c r="N41" s="18">
        <f>K41+L41+M41</f>
        <v>4</v>
      </c>
      <c r="O41" s="19">
        <f>P41-N41</f>
        <v>10</v>
      </c>
      <c r="P41" s="19">
        <f>ROUND(PRODUCT(J41,25)/14,0)</f>
        <v>14</v>
      </c>
      <c r="Q41" s="22" t="s">
        <v>32</v>
      </c>
      <c r="R41" s="11"/>
      <c r="S41" s="23"/>
      <c r="T41" s="11" t="s">
        <v>91</v>
      </c>
    </row>
    <row r="42" spans="1:20" ht="30.75" customHeight="1" x14ac:dyDescent="0.2">
      <c r="A42" s="51" t="s">
        <v>127</v>
      </c>
      <c r="B42" s="204" t="s">
        <v>128</v>
      </c>
      <c r="C42" s="205"/>
      <c r="D42" s="205"/>
      <c r="E42" s="205"/>
      <c r="F42" s="205"/>
      <c r="G42" s="205"/>
      <c r="H42" s="205"/>
      <c r="I42" s="206"/>
      <c r="J42" s="11">
        <v>8</v>
      </c>
      <c r="K42" s="11">
        <v>2</v>
      </c>
      <c r="L42" s="11">
        <v>1</v>
      </c>
      <c r="M42" s="11">
        <v>2</v>
      </c>
      <c r="N42" s="18">
        <f t="shared" ref="N42:N50" si="2">K42+L42+M42</f>
        <v>5</v>
      </c>
      <c r="O42" s="19">
        <f t="shared" ref="O42:O50" si="3">P42-N42</f>
        <v>9</v>
      </c>
      <c r="P42" s="19">
        <f t="shared" ref="P42:P50" si="4">ROUND(PRODUCT(J42,25)/14,0)</f>
        <v>14</v>
      </c>
      <c r="Q42" s="22" t="s">
        <v>32</v>
      </c>
      <c r="R42" s="11"/>
      <c r="S42" s="23"/>
      <c r="T42" s="11" t="s">
        <v>90</v>
      </c>
    </row>
    <row r="43" spans="1:20" ht="36" customHeight="1" x14ac:dyDescent="0.2">
      <c r="A43" s="51" t="s">
        <v>129</v>
      </c>
      <c r="B43" s="204" t="s">
        <v>130</v>
      </c>
      <c r="C43" s="205"/>
      <c r="D43" s="205"/>
      <c r="E43" s="205"/>
      <c r="F43" s="205"/>
      <c r="G43" s="205"/>
      <c r="H43" s="205"/>
      <c r="I43" s="206"/>
      <c r="J43" s="11">
        <v>7</v>
      </c>
      <c r="K43" s="11">
        <v>2</v>
      </c>
      <c r="L43" s="11">
        <v>1</v>
      </c>
      <c r="M43" s="11">
        <v>1</v>
      </c>
      <c r="N43" s="18">
        <f t="shared" si="2"/>
        <v>4</v>
      </c>
      <c r="O43" s="19">
        <f t="shared" si="3"/>
        <v>9</v>
      </c>
      <c r="P43" s="19">
        <f t="shared" si="4"/>
        <v>13</v>
      </c>
      <c r="Q43" s="22"/>
      <c r="R43" s="11" t="s">
        <v>28</v>
      </c>
      <c r="S43" s="23"/>
      <c r="T43" s="11" t="s">
        <v>91</v>
      </c>
    </row>
    <row r="44" spans="1:20" ht="61.5" customHeight="1" x14ac:dyDescent="0.2">
      <c r="A44" s="51" t="s">
        <v>131</v>
      </c>
      <c r="B44" s="204" t="s">
        <v>132</v>
      </c>
      <c r="C44" s="205"/>
      <c r="D44" s="205"/>
      <c r="E44" s="205"/>
      <c r="F44" s="205"/>
      <c r="G44" s="205"/>
      <c r="H44" s="205"/>
      <c r="I44" s="206"/>
      <c r="J44" s="11">
        <v>7</v>
      </c>
      <c r="K44" s="11">
        <v>1</v>
      </c>
      <c r="L44" s="11">
        <v>2</v>
      </c>
      <c r="M44" s="11">
        <v>0</v>
      </c>
      <c r="N44" s="18">
        <f t="shared" si="2"/>
        <v>3</v>
      </c>
      <c r="O44" s="19">
        <f t="shared" si="3"/>
        <v>10</v>
      </c>
      <c r="P44" s="19">
        <f t="shared" si="4"/>
        <v>13</v>
      </c>
      <c r="Q44" s="22"/>
      <c r="R44" s="11" t="s">
        <v>28</v>
      </c>
      <c r="S44" s="23"/>
      <c r="T44" s="11" t="s">
        <v>90</v>
      </c>
    </row>
    <row r="45" spans="1:20" hidden="1" x14ac:dyDescent="0.2">
      <c r="A45" s="29"/>
      <c r="B45" s="201"/>
      <c r="C45" s="202"/>
      <c r="D45" s="202"/>
      <c r="E45" s="202"/>
      <c r="F45" s="202"/>
      <c r="G45" s="202"/>
      <c r="H45" s="202"/>
      <c r="I45" s="203"/>
      <c r="J45" s="11">
        <v>0</v>
      </c>
      <c r="K45" s="11">
        <v>0</v>
      </c>
      <c r="L45" s="11">
        <v>0</v>
      </c>
      <c r="M45" s="11">
        <v>0</v>
      </c>
      <c r="N45" s="18">
        <f t="shared" si="2"/>
        <v>0</v>
      </c>
      <c r="O45" s="19">
        <f t="shared" si="3"/>
        <v>0</v>
      </c>
      <c r="P45" s="19">
        <f t="shared" si="4"/>
        <v>0</v>
      </c>
      <c r="Q45" s="22"/>
      <c r="R45" s="11"/>
      <c r="S45" s="23"/>
      <c r="T45" s="11"/>
    </row>
    <row r="46" spans="1:20" hidden="1" x14ac:dyDescent="0.2">
      <c r="A46" s="29"/>
      <c r="B46" s="201"/>
      <c r="C46" s="202"/>
      <c r="D46" s="202"/>
      <c r="E46" s="202"/>
      <c r="F46" s="202"/>
      <c r="G46" s="202"/>
      <c r="H46" s="202"/>
      <c r="I46" s="203"/>
      <c r="J46" s="11">
        <v>0</v>
      </c>
      <c r="K46" s="11">
        <v>0</v>
      </c>
      <c r="L46" s="11">
        <v>0</v>
      </c>
      <c r="M46" s="11">
        <v>0</v>
      </c>
      <c r="N46" s="18">
        <f t="shared" si="2"/>
        <v>0</v>
      </c>
      <c r="O46" s="19">
        <f t="shared" si="3"/>
        <v>0</v>
      </c>
      <c r="P46" s="19">
        <f t="shared" si="4"/>
        <v>0</v>
      </c>
      <c r="Q46" s="22"/>
      <c r="R46" s="11"/>
      <c r="S46" s="23"/>
      <c r="T46" s="11"/>
    </row>
    <row r="47" spans="1:20" hidden="1" x14ac:dyDescent="0.2">
      <c r="A47" s="29"/>
      <c r="B47" s="201"/>
      <c r="C47" s="202"/>
      <c r="D47" s="202"/>
      <c r="E47" s="202"/>
      <c r="F47" s="202"/>
      <c r="G47" s="202"/>
      <c r="H47" s="202"/>
      <c r="I47" s="203"/>
      <c r="J47" s="11">
        <v>0</v>
      </c>
      <c r="K47" s="11">
        <v>0</v>
      </c>
      <c r="L47" s="11">
        <v>0</v>
      </c>
      <c r="M47" s="11">
        <v>0</v>
      </c>
      <c r="N47" s="18">
        <f>K47+L47+M47</f>
        <v>0</v>
      </c>
      <c r="O47" s="19">
        <f>P47-N47</f>
        <v>0</v>
      </c>
      <c r="P47" s="19">
        <f>ROUND(PRODUCT(J47,25)/14,0)</f>
        <v>0</v>
      </c>
      <c r="Q47" s="22"/>
      <c r="R47" s="11"/>
      <c r="S47" s="23"/>
      <c r="T47" s="11"/>
    </row>
    <row r="48" spans="1:20" hidden="1" x14ac:dyDescent="0.2">
      <c r="A48" s="29"/>
      <c r="B48" s="201"/>
      <c r="C48" s="202"/>
      <c r="D48" s="202"/>
      <c r="E48" s="202"/>
      <c r="F48" s="202"/>
      <c r="G48" s="202"/>
      <c r="H48" s="202"/>
      <c r="I48" s="203"/>
      <c r="J48" s="11">
        <v>0</v>
      </c>
      <c r="K48" s="11">
        <v>0</v>
      </c>
      <c r="L48" s="11">
        <v>0</v>
      </c>
      <c r="M48" s="11">
        <v>0</v>
      </c>
      <c r="N48" s="18">
        <f>K48+L48+M48</f>
        <v>0</v>
      </c>
      <c r="O48" s="19">
        <f>P48-N48</f>
        <v>0</v>
      </c>
      <c r="P48" s="19">
        <f>ROUND(PRODUCT(J48,25)/14,0)</f>
        <v>0</v>
      </c>
      <c r="Q48" s="22"/>
      <c r="R48" s="11"/>
      <c r="S48" s="23"/>
      <c r="T48" s="11"/>
    </row>
    <row r="49" spans="1:23" hidden="1" x14ac:dyDescent="0.2">
      <c r="A49" s="29"/>
      <c r="B49" s="201"/>
      <c r="C49" s="202"/>
      <c r="D49" s="202"/>
      <c r="E49" s="202"/>
      <c r="F49" s="202"/>
      <c r="G49" s="202"/>
      <c r="H49" s="202"/>
      <c r="I49" s="203"/>
      <c r="J49" s="11">
        <v>0</v>
      </c>
      <c r="K49" s="11">
        <v>0</v>
      </c>
      <c r="L49" s="11">
        <v>0</v>
      </c>
      <c r="M49" s="11">
        <v>0</v>
      </c>
      <c r="N49" s="18">
        <f t="shared" si="2"/>
        <v>0</v>
      </c>
      <c r="O49" s="19">
        <f t="shared" si="3"/>
        <v>0</v>
      </c>
      <c r="P49" s="19">
        <f t="shared" si="4"/>
        <v>0</v>
      </c>
      <c r="Q49" s="22"/>
      <c r="R49" s="11"/>
      <c r="S49" s="23"/>
      <c r="T49" s="11"/>
    </row>
    <row r="50" spans="1:23" hidden="1" x14ac:dyDescent="0.2">
      <c r="A50" s="29"/>
      <c r="B50" s="201"/>
      <c r="C50" s="202"/>
      <c r="D50" s="202"/>
      <c r="E50" s="202"/>
      <c r="F50" s="202"/>
      <c r="G50" s="202"/>
      <c r="H50" s="202"/>
      <c r="I50" s="203"/>
      <c r="J50" s="11">
        <v>0</v>
      </c>
      <c r="K50" s="11">
        <v>0</v>
      </c>
      <c r="L50" s="11">
        <v>0</v>
      </c>
      <c r="M50" s="11">
        <v>0</v>
      </c>
      <c r="N50" s="18">
        <f t="shared" si="2"/>
        <v>0</v>
      </c>
      <c r="O50" s="19">
        <f t="shared" si="3"/>
        <v>0</v>
      </c>
      <c r="P50" s="19">
        <f t="shared" si="4"/>
        <v>0</v>
      </c>
      <c r="Q50" s="22"/>
      <c r="R50" s="11"/>
      <c r="S50" s="23"/>
      <c r="T50" s="11"/>
    </row>
    <row r="51" spans="1:23" hidden="1" x14ac:dyDescent="0.2">
      <c r="A51" s="32"/>
      <c r="B51" s="201"/>
      <c r="C51" s="202"/>
      <c r="D51" s="202"/>
      <c r="E51" s="202"/>
      <c r="F51" s="202"/>
      <c r="G51" s="202"/>
      <c r="H51" s="202"/>
      <c r="I51" s="203"/>
      <c r="J51" s="11">
        <v>0</v>
      </c>
      <c r="K51" s="11">
        <v>0</v>
      </c>
      <c r="L51" s="11">
        <v>0</v>
      </c>
      <c r="M51" s="11">
        <v>0</v>
      </c>
      <c r="N51" s="33">
        <f t="shared" ref="N51" si="5">K51+L51+M51</f>
        <v>0</v>
      </c>
      <c r="O51" s="19">
        <f t="shared" ref="O51" si="6">P51-N51</f>
        <v>0</v>
      </c>
      <c r="P51" s="19">
        <f t="shared" ref="P51" si="7">ROUND(PRODUCT(J51,25)/14,0)</f>
        <v>0</v>
      </c>
      <c r="Q51" s="22"/>
      <c r="R51" s="11"/>
      <c r="S51" s="23"/>
      <c r="T51" s="11"/>
    </row>
    <row r="52" spans="1:23" x14ac:dyDescent="0.2">
      <c r="A52" s="20" t="s">
        <v>25</v>
      </c>
      <c r="B52" s="90"/>
      <c r="C52" s="200"/>
      <c r="D52" s="200"/>
      <c r="E52" s="200"/>
      <c r="F52" s="200"/>
      <c r="G52" s="200"/>
      <c r="H52" s="200"/>
      <c r="I52" s="91"/>
      <c r="J52" s="20">
        <f t="shared" ref="J52:P52" si="8">SUM(J41:J51)</f>
        <v>30</v>
      </c>
      <c r="K52" s="20">
        <f t="shared" si="8"/>
        <v>7</v>
      </c>
      <c r="L52" s="20">
        <f t="shared" si="8"/>
        <v>5</v>
      </c>
      <c r="M52" s="20">
        <f t="shared" si="8"/>
        <v>4</v>
      </c>
      <c r="N52" s="20">
        <f t="shared" si="8"/>
        <v>16</v>
      </c>
      <c r="O52" s="20">
        <f t="shared" si="8"/>
        <v>38</v>
      </c>
      <c r="P52" s="20">
        <f t="shared" si="8"/>
        <v>54</v>
      </c>
      <c r="Q52" s="20">
        <f>COUNTIF(Q41:Q51,"E")</f>
        <v>2</v>
      </c>
      <c r="R52" s="20">
        <f>COUNTIF(R41:R51,"C")</f>
        <v>2</v>
      </c>
      <c r="S52" s="20">
        <f>COUNTIF(S41:S51,"VP")</f>
        <v>0</v>
      </c>
      <c r="T52" s="55">
        <f>COUNTA(T41:T51)</f>
        <v>4</v>
      </c>
      <c r="U52" s="71" t="str">
        <f>IF(Q52&gt;=SUM(R52:S52),"Corect","E trebuie să fie cel puțin egal cu C+VP")</f>
        <v>Corect</v>
      </c>
      <c r="V52" s="72"/>
      <c r="W52" s="72"/>
    </row>
    <row r="53" spans="1:23" ht="19.5" customHeight="1" x14ac:dyDescent="0.2"/>
    <row r="54" spans="1:23" ht="16.5" customHeight="1" x14ac:dyDescent="0.2">
      <c r="A54" s="70" t="s">
        <v>43</v>
      </c>
      <c r="B54" s="70"/>
      <c r="C54" s="70"/>
      <c r="D54" s="70"/>
      <c r="E54" s="70"/>
      <c r="F54" s="70"/>
      <c r="G54" s="70"/>
      <c r="H54" s="70"/>
      <c r="I54" s="70"/>
      <c r="J54" s="70"/>
      <c r="K54" s="70"/>
      <c r="L54" s="70"/>
      <c r="M54" s="70"/>
      <c r="N54" s="70"/>
      <c r="O54" s="70"/>
      <c r="P54" s="70"/>
      <c r="Q54" s="70"/>
      <c r="R54" s="70"/>
      <c r="S54" s="70"/>
      <c r="T54" s="70"/>
    </row>
    <row r="55" spans="1:23" ht="26.25" customHeight="1" x14ac:dyDescent="0.2">
      <c r="A55" s="198" t="s">
        <v>27</v>
      </c>
      <c r="B55" s="176" t="s">
        <v>26</v>
      </c>
      <c r="C55" s="177"/>
      <c r="D55" s="177"/>
      <c r="E55" s="177"/>
      <c r="F55" s="177"/>
      <c r="G55" s="177"/>
      <c r="H55" s="177"/>
      <c r="I55" s="178"/>
      <c r="J55" s="195" t="s">
        <v>40</v>
      </c>
      <c r="K55" s="207" t="s">
        <v>24</v>
      </c>
      <c r="L55" s="208"/>
      <c r="M55" s="209"/>
      <c r="N55" s="207" t="s">
        <v>41</v>
      </c>
      <c r="O55" s="224"/>
      <c r="P55" s="225"/>
      <c r="Q55" s="207" t="s">
        <v>23</v>
      </c>
      <c r="R55" s="208"/>
      <c r="S55" s="209"/>
      <c r="T55" s="237" t="s">
        <v>22</v>
      </c>
    </row>
    <row r="56" spans="1:23" ht="12.75" customHeight="1" x14ac:dyDescent="0.2">
      <c r="A56" s="199"/>
      <c r="B56" s="179"/>
      <c r="C56" s="180"/>
      <c r="D56" s="180"/>
      <c r="E56" s="180"/>
      <c r="F56" s="180"/>
      <c r="G56" s="180"/>
      <c r="H56" s="180"/>
      <c r="I56" s="181"/>
      <c r="J56" s="196"/>
      <c r="K56" s="5" t="s">
        <v>28</v>
      </c>
      <c r="L56" s="5" t="s">
        <v>29</v>
      </c>
      <c r="M56" s="5" t="s">
        <v>30</v>
      </c>
      <c r="N56" s="5" t="s">
        <v>34</v>
      </c>
      <c r="O56" s="5" t="s">
        <v>7</v>
      </c>
      <c r="P56" s="5" t="s">
        <v>31</v>
      </c>
      <c r="Q56" s="5" t="s">
        <v>32</v>
      </c>
      <c r="R56" s="5" t="s">
        <v>28</v>
      </c>
      <c r="S56" s="5" t="s">
        <v>33</v>
      </c>
      <c r="T56" s="196"/>
    </row>
    <row r="57" spans="1:23" ht="30.75" customHeight="1" x14ac:dyDescent="0.2">
      <c r="A57" s="51" t="s">
        <v>133</v>
      </c>
      <c r="B57" s="204" t="s">
        <v>134</v>
      </c>
      <c r="C57" s="205"/>
      <c r="D57" s="205"/>
      <c r="E57" s="205"/>
      <c r="F57" s="205"/>
      <c r="G57" s="205"/>
      <c r="H57" s="205"/>
      <c r="I57" s="206"/>
      <c r="J57" s="11">
        <v>8</v>
      </c>
      <c r="K57" s="11">
        <v>2</v>
      </c>
      <c r="L57" s="11">
        <v>1</v>
      </c>
      <c r="M57" s="11">
        <v>0</v>
      </c>
      <c r="N57" s="18">
        <f>K57+L57+M57</f>
        <v>3</v>
      </c>
      <c r="O57" s="19">
        <f>P57-N57</f>
        <v>11</v>
      </c>
      <c r="P57" s="19">
        <f>ROUND(PRODUCT(J57,25)/14,0)</f>
        <v>14</v>
      </c>
      <c r="Q57" s="22" t="s">
        <v>32</v>
      </c>
      <c r="R57" s="11"/>
      <c r="S57" s="23"/>
      <c r="T57" s="11" t="s">
        <v>91</v>
      </c>
    </row>
    <row r="58" spans="1:23" ht="40.5" customHeight="1" x14ac:dyDescent="0.2">
      <c r="A58" s="51" t="s">
        <v>135</v>
      </c>
      <c r="B58" s="204" t="s">
        <v>136</v>
      </c>
      <c r="C58" s="205"/>
      <c r="D58" s="205"/>
      <c r="E58" s="205"/>
      <c r="F58" s="205"/>
      <c r="G58" s="205"/>
      <c r="H58" s="205"/>
      <c r="I58" s="206"/>
      <c r="J58" s="11">
        <v>8</v>
      </c>
      <c r="K58" s="11">
        <v>2</v>
      </c>
      <c r="L58" s="11">
        <v>1</v>
      </c>
      <c r="M58" s="11">
        <v>1</v>
      </c>
      <c r="N58" s="18">
        <f t="shared" ref="N58:N66" si="9">K58+L58+M58</f>
        <v>4</v>
      </c>
      <c r="O58" s="19">
        <f t="shared" ref="O58:O66" si="10">P58-N58</f>
        <v>10</v>
      </c>
      <c r="P58" s="19">
        <f t="shared" ref="P58:P66" si="11">ROUND(PRODUCT(J58,25)/14,0)</f>
        <v>14</v>
      </c>
      <c r="Q58" s="22" t="s">
        <v>32</v>
      </c>
      <c r="R58" s="11"/>
      <c r="S58" s="23"/>
      <c r="T58" s="11" t="s">
        <v>90</v>
      </c>
    </row>
    <row r="59" spans="1:23" ht="32.25" customHeight="1" x14ac:dyDescent="0.2">
      <c r="A59" s="51" t="s">
        <v>137</v>
      </c>
      <c r="B59" s="204" t="s">
        <v>138</v>
      </c>
      <c r="C59" s="205"/>
      <c r="D59" s="205"/>
      <c r="E59" s="205"/>
      <c r="F59" s="205"/>
      <c r="G59" s="205"/>
      <c r="H59" s="205"/>
      <c r="I59" s="206"/>
      <c r="J59" s="11">
        <v>7</v>
      </c>
      <c r="K59" s="11">
        <v>2</v>
      </c>
      <c r="L59" s="11">
        <v>2</v>
      </c>
      <c r="M59" s="11">
        <v>0</v>
      </c>
      <c r="N59" s="18">
        <f t="shared" si="9"/>
        <v>4</v>
      </c>
      <c r="O59" s="19">
        <f t="shared" si="10"/>
        <v>9</v>
      </c>
      <c r="P59" s="19">
        <f t="shared" si="11"/>
        <v>13</v>
      </c>
      <c r="Q59" s="22"/>
      <c r="R59" s="11" t="s">
        <v>28</v>
      </c>
      <c r="S59" s="23"/>
      <c r="T59" s="11" t="s">
        <v>91</v>
      </c>
    </row>
    <row r="60" spans="1:23" ht="40.5" customHeight="1" x14ac:dyDescent="0.2">
      <c r="A60" s="51" t="s">
        <v>139</v>
      </c>
      <c r="B60" s="204" t="s">
        <v>140</v>
      </c>
      <c r="C60" s="205"/>
      <c r="D60" s="205"/>
      <c r="E60" s="205"/>
      <c r="F60" s="205"/>
      <c r="G60" s="205"/>
      <c r="H60" s="205"/>
      <c r="I60" s="206"/>
      <c r="J60" s="11">
        <v>7</v>
      </c>
      <c r="K60" s="11">
        <v>1</v>
      </c>
      <c r="L60" s="11">
        <v>2</v>
      </c>
      <c r="M60" s="11">
        <v>0</v>
      </c>
      <c r="N60" s="18">
        <f t="shared" si="9"/>
        <v>3</v>
      </c>
      <c r="O60" s="19">
        <f t="shared" si="10"/>
        <v>10</v>
      </c>
      <c r="P60" s="19">
        <f t="shared" si="11"/>
        <v>13</v>
      </c>
      <c r="Q60" s="22"/>
      <c r="R60" s="11" t="s">
        <v>28</v>
      </c>
      <c r="S60" s="23"/>
      <c r="T60" s="11" t="s">
        <v>90</v>
      </c>
    </row>
    <row r="61" spans="1:23" hidden="1" x14ac:dyDescent="0.2">
      <c r="A61" s="29"/>
      <c r="B61" s="201"/>
      <c r="C61" s="202"/>
      <c r="D61" s="202"/>
      <c r="E61" s="202"/>
      <c r="F61" s="202"/>
      <c r="G61" s="202"/>
      <c r="H61" s="202"/>
      <c r="I61" s="203"/>
      <c r="J61" s="11">
        <v>0</v>
      </c>
      <c r="K61" s="11">
        <v>0</v>
      </c>
      <c r="L61" s="11">
        <v>0</v>
      </c>
      <c r="M61" s="11">
        <v>0</v>
      </c>
      <c r="N61" s="18">
        <f>K61+L61+M61</f>
        <v>0</v>
      </c>
      <c r="O61" s="19">
        <f>P61-N61</f>
        <v>0</v>
      </c>
      <c r="P61" s="19">
        <f>ROUND(PRODUCT(J61,25)/14,0)</f>
        <v>0</v>
      </c>
      <c r="Q61" s="22"/>
      <c r="R61" s="11"/>
      <c r="S61" s="23"/>
      <c r="T61" s="11"/>
    </row>
    <row r="62" spans="1:23" hidden="1" x14ac:dyDescent="0.2">
      <c r="A62" s="29"/>
      <c r="B62" s="201"/>
      <c r="C62" s="202"/>
      <c r="D62" s="202"/>
      <c r="E62" s="202"/>
      <c r="F62" s="202"/>
      <c r="G62" s="202"/>
      <c r="H62" s="202"/>
      <c r="I62" s="203"/>
      <c r="J62" s="11">
        <v>0</v>
      </c>
      <c r="K62" s="11">
        <v>0</v>
      </c>
      <c r="L62" s="11">
        <v>0</v>
      </c>
      <c r="M62" s="11">
        <v>0</v>
      </c>
      <c r="N62" s="18">
        <f>K62+L62+M62</f>
        <v>0</v>
      </c>
      <c r="O62" s="19">
        <f>P62-N62</f>
        <v>0</v>
      </c>
      <c r="P62" s="19">
        <f>ROUND(PRODUCT(J62,25)/14,0)</f>
        <v>0</v>
      </c>
      <c r="Q62" s="22"/>
      <c r="R62" s="11"/>
      <c r="S62" s="23"/>
      <c r="T62" s="11"/>
    </row>
    <row r="63" spans="1:23" hidden="1" x14ac:dyDescent="0.2">
      <c r="A63" s="29"/>
      <c r="B63" s="201"/>
      <c r="C63" s="202"/>
      <c r="D63" s="202"/>
      <c r="E63" s="202"/>
      <c r="F63" s="202"/>
      <c r="G63" s="202"/>
      <c r="H63" s="202"/>
      <c r="I63" s="203"/>
      <c r="J63" s="11">
        <v>0</v>
      </c>
      <c r="K63" s="11">
        <v>0</v>
      </c>
      <c r="L63" s="11">
        <v>0</v>
      </c>
      <c r="M63" s="11">
        <v>0</v>
      </c>
      <c r="N63" s="18">
        <f t="shared" si="9"/>
        <v>0</v>
      </c>
      <c r="O63" s="19">
        <f t="shared" si="10"/>
        <v>0</v>
      </c>
      <c r="P63" s="19">
        <f t="shared" si="11"/>
        <v>0</v>
      </c>
      <c r="Q63" s="22"/>
      <c r="R63" s="11"/>
      <c r="S63" s="23"/>
      <c r="T63" s="11"/>
    </row>
    <row r="64" spans="1:23" hidden="1" x14ac:dyDescent="0.2">
      <c r="A64" s="29"/>
      <c r="B64" s="201"/>
      <c r="C64" s="202"/>
      <c r="D64" s="202"/>
      <c r="E64" s="202"/>
      <c r="F64" s="202"/>
      <c r="G64" s="202"/>
      <c r="H64" s="202"/>
      <c r="I64" s="203"/>
      <c r="J64" s="11">
        <v>0</v>
      </c>
      <c r="K64" s="11">
        <v>0</v>
      </c>
      <c r="L64" s="11">
        <v>0</v>
      </c>
      <c r="M64" s="11">
        <v>0</v>
      </c>
      <c r="N64" s="18">
        <f t="shared" si="9"/>
        <v>0</v>
      </c>
      <c r="O64" s="19">
        <f t="shared" si="10"/>
        <v>0</v>
      </c>
      <c r="P64" s="19">
        <f t="shared" si="11"/>
        <v>0</v>
      </c>
      <c r="Q64" s="22"/>
      <c r="R64" s="11"/>
      <c r="S64" s="23"/>
      <c r="T64" s="11"/>
    </row>
    <row r="65" spans="1:23" hidden="1" x14ac:dyDescent="0.2">
      <c r="A65" s="29"/>
      <c r="B65" s="201"/>
      <c r="C65" s="202"/>
      <c r="D65" s="202"/>
      <c r="E65" s="202"/>
      <c r="F65" s="202"/>
      <c r="G65" s="202"/>
      <c r="H65" s="202"/>
      <c r="I65" s="203"/>
      <c r="J65" s="11">
        <v>0</v>
      </c>
      <c r="K65" s="11">
        <v>0</v>
      </c>
      <c r="L65" s="11">
        <v>0</v>
      </c>
      <c r="M65" s="11">
        <v>0</v>
      </c>
      <c r="N65" s="18">
        <f t="shared" si="9"/>
        <v>0</v>
      </c>
      <c r="O65" s="19">
        <f t="shared" si="10"/>
        <v>0</v>
      </c>
      <c r="P65" s="19">
        <f t="shared" si="11"/>
        <v>0</v>
      </c>
      <c r="Q65" s="22"/>
      <c r="R65" s="11"/>
      <c r="S65" s="23"/>
      <c r="T65" s="11"/>
    </row>
    <row r="66" spans="1:23" hidden="1" x14ac:dyDescent="0.2">
      <c r="A66" s="29"/>
      <c r="B66" s="201"/>
      <c r="C66" s="202"/>
      <c r="D66" s="202"/>
      <c r="E66" s="202"/>
      <c r="F66" s="202"/>
      <c r="G66" s="202"/>
      <c r="H66" s="202"/>
      <c r="I66" s="203"/>
      <c r="J66" s="11">
        <v>0</v>
      </c>
      <c r="K66" s="11">
        <v>0</v>
      </c>
      <c r="L66" s="11">
        <v>0</v>
      </c>
      <c r="M66" s="11">
        <v>0</v>
      </c>
      <c r="N66" s="18">
        <f t="shared" si="9"/>
        <v>0</v>
      </c>
      <c r="O66" s="19">
        <f t="shared" si="10"/>
        <v>0</v>
      </c>
      <c r="P66" s="19">
        <f t="shared" si="11"/>
        <v>0</v>
      </c>
      <c r="Q66" s="22"/>
      <c r="R66" s="11"/>
      <c r="S66" s="23"/>
      <c r="T66" s="11"/>
    </row>
    <row r="67" spans="1:23" hidden="1" x14ac:dyDescent="0.2">
      <c r="A67" s="32"/>
      <c r="B67" s="201"/>
      <c r="C67" s="202"/>
      <c r="D67" s="202"/>
      <c r="E67" s="202"/>
      <c r="F67" s="202"/>
      <c r="G67" s="202"/>
      <c r="H67" s="202"/>
      <c r="I67" s="203"/>
      <c r="J67" s="11">
        <v>0</v>
      </c>
      <c r="K67" s="11">
        <v>0</v>
      </c>
      <c r="L67" s="11">
        <v>0</v>
      </c>
      <c r="M67" s="11">
        <v>0</v>
      </c>
      <c r="N67" s="33">
        <f t="shared" ref="N67" si="12">K67+L67+M67</f>
        <v>0</v>
      </c>
      <c r="O67" s="19">
        <f t="shared" ref="O67" si="13">P67-N67</f>
        <v>0</v>
      </c>
      <c r="P67" s="19">
        <f t="shared" ref="P67" si="14">ROUND(PRODUCT(J67,25)/14,0)</f>
        <v>0</v>
      </c>
      <c r="Q67" s="22"/>
      <c r="R67" s="11"/>
      <c r="S67" s="23"/>
      <c r="T67" s="11"/>
    </row>
    <row r="68" spans="1:23" x14ac:dyDescent="0.2">
      <c r="A68" s="20" t="s">
        <v>25</v>
      </c>
      <c r="B68" s="90"/>
      <c r="C68" s="200"/>
      <c r="D68" s="200"/>
      <c r="E68" s="200"/>
      <c r="F68" s="200"/>
      <c r="G68" s="200"/>
      <c r="H68" s="200"/>
      <c r="I68" s="91"/>
      <c r="J68" s="20">
        <f t="shared" ref="J68:P68" si="15">SUM(J57:J67)</f>
        <v>30</v>
      </c>
      <c r="K68" s="20">
        <f t="shared" si="15"/>
        <v>7</v>
      </c>
      <c r="L68" s="20">
        <f t="shared" si="15"/>
        <v>6</v>
      </c>
      <c r="M68" s="20">
        <f t="shared" si="15"/>
        <v>1</v>
      </c>
      <c r="N68" s="20">
        <f t="shared" si="15"/>
        <v>14</v>
      </c>
      <c r="O68" s="20">
        <f t="shared" si="15"/>
        <v>40</v>
      </c>
      <c r="P68" s="20">
        <f t="shared" si="15"/>
        <v>54</v>
      </c>
      <c r="Q68" s="20">
        <f>COUNTIF(Q57:Q67,"E")</f>
        <v>2</v>
      </c>
      <c r="R68" s="20">
        <f>COUNTIF(R57:R67,"C")</f>
        <v>2</v>
      </c>
      <c r="S68" s="20">
        <f>COUNTIF(S57:S67,"VP")</f>
        <v>0</v>
      </c>
      <c r="T68" s="55">
        <f>COUNTA(T57:T67)</f>
        <v>4</v>
      </c>
      <c r="U68" s="71" t="str">
        <f>IF(Q68&gt;=SUM(R68:S68),"Corect","E trebuie să fie cel puțin egal cu C+VP")</f>
        <v>Corect</v>
      </c>
      <c r="V68" s="72"/>
      <c r="W68" s="72"/>
    </row>
    <row r="69" spans="1:23" ht="11.25" customHeight="1" x14ac:dyDescent="0.2"/>
    <row r="70" spans="1:23" hidden="1" x14ac:dyDescent="0.2">
      <c r="B70" s="8"/>
      <c r="C70" s="8"/>
      <c r="D70" s="8"/>
      <c r="E70" s="8"/>
      <c r="F70" s="8"/>
      <c r="G70" s="8"/>
      <c r="M70" s="8"/>
      <c r="N70" s="8"/>
      <c r="O70" s="8"/>
      <c r="P70" s="8"/>
      <c r="Q70" s="8"/>
      <c r="R70" s="8"/>
      <c r="S70" s="8"/>
    </row>
    <row r="71" spans="1:23" hidden="1" x14ac:dyDescent="0.2"/>
    <row r="72" spans="1:23" ht="18" customHeight="1" x14ac:dyDescent="0.2">
      <c r="A72" s="70" t="s">
        <v>44</v>
      </c>
      <c r="B72" s="70"/>
      <c r="C72" s="70"/>
      <c r="D72" s="70"/>
      <c r="E72" s="70"/>
      <c r="F72" s="70"/>
      <c r="G72" s="70"/>
      <c r="H72" s="70"/>
      <c r="I72" s="70"/>
      <c r="J72" s="70"/>
      <c r="K72" s="70"/>
      <c r="L72" s="70"/>
      <c r="M72" s="70"/>
      <c r="N72" s="70"/>
      <c r="O72" s="70"/>
      <c r="P72" s="70"/>
      <c r="Q72" s="70"/>
      <c r="R72" s="70"/>
      <c r="S72" s="70"/>
      <c r="T72" s="70"/>
    </row>
    <row r="73" spans="1:23" ht="25.5" customHeight="1" x14ac:dyDescent="0.2">
      <c r="A73" s="198" t="s">
        <v>27</v>
      </c>
      <c r="B73" s="176" t="s">
        <v>26</v>
      </c>
      <c r="C73" s="177"/>
      <c r="D73" s="177"/>
      <c r="E73" s="177"/>
      <c r="F73" s="177"/>
      <c r="G73" s="177"/>
      <c r="H73" s="177"/>
      <c r="I73" s="178"/>
      <c r="J73" s="195" t="s">
        <v>40</v>
      </c>
      <c r="K73" s="207" t="s">
        <v>24</v>
      </c>
      <c r="L73" s="208"/>
      <c r="M73" s="209"/>
      <c r="N73" s="207" t="s">
        <v>41</v>
      </c>
      <c r="O73" s="224"/>
      <c r="P73" s="225"/>
      <c r="Q73" s="207" t="s">
        <v>23</v>
      </c>
      <c r="R73" s="208"/>
      <c r="S73" s="209"/>
      <c r="T73" s="237" t="s">
        <v>22</v>
      </c>
    </row>
    <row r="74" spans="1:23" ht="16.5" customHeight="1" x14ac:dyDescent="0.2">
      <c r="A74" s="199"/>
      <c r="B74" s="179"/>
      <c r="C74" s="180"/>
      <c r="D74" s="180"/>
      <c r="E74" s="180"/>
      <c r="F74" s="180"/>
      <c r="G74" s="180"/>
      <c r="H74" s="180"/>
      <c r="I74" s="181"/>
      <c r="J74" s="196"/>
      <c r="K74" s="5" t="s">
        <v>28</v>
      </c>
      <c r="L74" s="5" t="s">
        <v>29</v>
      </c>
      <c r="M74" s="5" t="s">
        <v>30</v>
      </c>
      <c r="N74" s="5" t="s">
        <v>34</v>
      </c>
      <c r="O74" s="5" t="s">
        <v>7</v>
      </c>
      <c r="P74" s="5" t="s">
        <v>31</v>
      </c>
      <c r="Q74" s="5" t="s">
        <v>32</v>
      </c>
      <c r="R74" s="5" t="s">
        <v>28</v>
      </c>
      <c r="S74" s="5" t="s">
        <v>33</v>
      </c>
      <c r="T74" s="196"/>
    </row>
    <row r="75" spans="1:23" ht="32.25" customHeight="1" x14ac:dyDescent="0.2">
      <c r="A75" s="51" t="s">
        <v>141</v>
      </c>
      <c r="B75" s="204" t="s">
        <v>142</v>
      </c>
      <c r="C75" s="205"/>
      <c r="D75" s="205"/>
      <c r="E75" s="205"/>
      <c r="F75" s="205"/>
      <c r="G75" s="205"/>
      <c r="H75" s="205"/>
      <c r="I75" s="206"/>
      <c r="J75" s="11">
        <v>8</v>
      </c>
      <c r="K75" s="11">
        <v>2</v>
      </c>
      <c r="L75" s="11">
        <v>2</v>
      </c>
      <c r="M75" s="11">
        <v>0</v>
      </c>
      <c r="N75" s="18">
        <f>K75+L75+M75</f>
        <v>4</v>
      </c>
      <c r="O75" s="19">
        <f>P75-N75</f>
        <v>10</v>
      </c>
      <c r="P75" s="19">
        <f>ROUND(PRODUCT(J75,25)/14,0)</f>
        <v>14</v>
      </c>
      <c r="Q75" s="22" t="s">
        <v>32</v>
      </c>
      <c r="R75" s="11"/>
      <c r="S75" s="23"/>
      <c r="T75" s="11" t="s">
        <v>90</v>
      </c>
    </row>
    <row r="76" spans="1:23" ht="36.75" customHeight="1" x14ac:dyDescent="0.2">
      <c r="A76" s="51" t="s">
        <v>143</v>
      </c>
      <c r="B76" s="204" t="s">
        <v>144</v>
      </c>
      <c r="C76" s="205"/>
      <c r="D76" s="205"/>
      <c r="E76" s="205"/>
      <c r="F76" s="205"/>
      <c r="G76" s="205"/>
      <c r="H76" s="205"/>
      <c r="I76" s="206"/>
      <c r="J76" s="11">
        <v>8</v>
      </c>
      <c r="K76" s="11">
        <v>2</v>
      </c>
      <c r="L76" s="11">
        <v>1</v>
      </c>
      <c r="M76" s="11">
        <v>1</v>
      </c>
      <c r="N76" s="18">
        <f t="shared" ref="N76:N82" si="16">K76+L76+M76</f>
        <v>4</v>
      </c>
      <c r="O76" s="19">
        <f t="shared" ref="O76:O82" si="17">P76-N76</f>
        <v>10</v>
      </c>
      <c r="P76" s="19">
        <f t="shared" ref="P76:P82" si="18">ROUND(PRODUCT(J76,25)/14,0)</f>
        <v>14</v>
      </c>
      <c r="Q76" s="22" t="s">
        <v>32</v>
      </c>
      <c r="R76" s="11"/>
      <c r="S76" s="23"/>
      <c r="T76" s="11" t="s">
        <v>91</v>
      </c>
    </row>
    <row r="77" spans="1:23" ht="30" customHeight="1" x14ac:dyDescent="0.2">
      <c r="A77" s="51" t="s">
        <v>145</v>
      </c>
      <c r="B77" s="204" t="s">
        <v>146</v>
      </c>
      <c r="C77" s="205"/>
      <c r="D77" s="205"/>
      <c r="E77" s="205"/>
      <c r="F77" s="205"/>
      <c r="G77" s="205"/>
      <c r="H77" s="205"/>
      <c r="I77" s="206"/>
      <c r="J77" s="11">
        <v>7</v>
      </c>
      <c r="K77" s="11">
        <v>2</v>
      </c>
      <c r="L77" s="11">
        <v>1</v>
      </c>
      <c r="M77" s="11">
        <v>0</v>
      </c>
      <c r="N77" s="18">
        <f t="shared" si="16"/>
        <v>3</v>
      </c>
      <c r="O77" s="19">
        <f t="shared" si="17"/>
        <v>10</v>
      </c>
      <c r="P77" s="19">
        <f t="shared" si="18"/>
        <v>13</v>
      </c>
      <c r="Q77" s="22"/>
      <c r="R77" s="11" t="s">
        <v>28</v>
      </c>
      <c r="S77" s="23"/>
      <c r="T77" s="11" t="s">
        <v>91</v>
      </c>
    </row>
    <row r="78" spans="1:23" ht="54.75" customHeight="1" x14ac:dyDescent="0.2">
      <c r="A78" s="51" t="s">
        <v>147</v>
      </c>
      <c r="B78" s="204" t="s">
        <v>148</v>
      </c>
      <c r="C78" s="205"/>
      <c r="D78" s="205"/>
      <c r="E78" s="205"/>
      <c r="F78" s="205"/>
      <c r="G78" s="205"/>
      <c r="H78" s="205"/>
      <c r="I78" s="206"/>
      <c r="J78" s="11">
        <v>7</v>
      </c>
      <c r="K78" s="11">
        <v>1</v>
      </c>
      <c r="L78" s="11">
        <v>2</v>
      </c>
      <c r="M78" s="11">
        <v>0</v>
      </c>
      <c r="N78" s="18">
        <f t="shared" si="16"/>
        <v>3</v>
      </c>
      <c r="O78" s="19">
        <f t="shared" si="17"/>
        <v>10</v>
      </c>
      <c r="P78" s="19">
        <f t="shared" si="18"/>
        <v>13</v>
      </c>
      <c r="Q78" s="22"/>
      <c r="R78" s="11" t="s">
        <v>28</v>
      </c>
      <c r="S78" s="23"/>
      <c r="T78" s="11" t="s">
        <v>90</v>
      </c>
    </row>
    <row r="79" spans="1:23" hidden="1" x14ac:dyDescent="0.2">
      <c r="A79" s="29"/>
      <c r="B79" s="201"/>
      <c r="C79" s="202"/>
      <c r="D79" s="202"/>
      <c r="E79" s="202"/>
      <c r="F79" s="202"/>
      <c r="G79" s="202"/>
      <c r="H79" s="202"/>
      <c r="I79" s="203"/>
      <c r="J79" s="11">
        <v>0</v>
      </c>
      <c r="K79" s="11">
        <v>0</v>
      </c>
      <c r="L79" s="11">
        <v>0</v>
      </c>
      <c r="M79" s="11">
        <v>0</v>
      </c>
      <c r="N79" s="18">
        <f t="shared" si="16"/>
        <v>0</v>
      </c>
      <c r="O79" s="19">
        <f t="shared" si="17"/>
        <v>0</v>
      </c>
      <c r="P79" s="19">
        <f t="shared" si="18"/>
        <v>0</v>
      </c>
      <c r="Q79" s="22"/>
      <c r="R79" s="11"/>
      <c r="S79" s="23"/>
      <c r="T79" s="11"/>
    </row>
    <row r="80" spans="1:23" hidden="1" x14ac:dyDescent="0.2">
      <c r="A80" s="29"/>
      <c r="B80" s="201"/>
      <c r="C80" s="202"/>
      <c r="D80" s="202"/>
      <c r="E80" s="202"/>
      <c r="F80" s="202"/>
      <c r="G80" s="202"/>
      <c r="H80" s="202"/>
      <c r="I80" s="203"/>
      <c r="J80" s="11">
        <v>0</v>
      </c>
      <c r="K80" s="11">
        <v>0</v>
      </c>
      <c r="L80" s="11">
        <v>0</v>
      </c>
      <c r="M80" s="11">
        <v>0</v>
      </c>
      <c r="N80" s="18">
        <f t="shared" si="16"/>
        <v>0</v>
      </c>
      <c r="O80" s="19">
        <f t="shared" si="17"/>
        <v>0</v>
      </c>
      <c r="P80" s="19">
        <f t="shared" si="18"/>
        <v>0</v>
      </c>
      <c r="Q80" s="22"/>
      <c r="R80" s="11"/>
      <c r="S80" s="23"/>
      <c r="T80" s="11"/>
    </row>
    <row r="81" spans="1:23" hidden="1" x14ac:dyDescent="0.2">
      <c r="A81" s="29"/>
      <c r="B81" s="201"/>
      <c r="C81" s="202"/>
      <c r="D81" s="202"/>
      <c r="E81" s="202"/>
      <c r="F81" s="202"/>
      <c r="G81" s="202"/>
      <c r="H81" s="202"/>
      <c r="I81" s="203"/>
      <c r="J81" s="11">
        <v>0</v>
      </c>
      <c r="K81" s="11">
        <v>0</v>
      </c>
      <c r="L81" s="11">
        <v>0</v>
      </c>
      <c r="M81" s="11">
        <v>0</v>
      </c>
      <c r="N81" s="18">
        <f t="shared" si="16"/>
        <v>0</v>
      </c>
      <c r="O81" s="19">
        <f t="shared" si="17"/>
        <v>0</v>
      </c>
      <c r="P81" s="19">
        <f t="shared" si="18"/>
        <v>0</v>
      </c>
      <c r="Q81" s="22"/>
      <c r="R81" s="11"/>
      <c r="S81" s="23"/>
      <c r="T81" s="11"/>
    </row>
    <row r="82" spans="1:23" hidden="1" x14ac:dyDescent="0.2">
      <c r="A82" s="29"/>
      <c r="B82" s="201"/>
      <c r="C82" s="202"/>
      <c r="D82" s="202"/>
      <c r="E82" s="202"/>
      <c r="F82" s="202"/>
      <c r="G82" s="202"/>
      <c r="H82" s="202"/>
      <c r="I82" s="203"/>
      <c r="J82" s="11">
        <v>0</v>
      </c>
      <c r="K82" s="11">
        <v>0</v>
      </c>
      <c r="L82" s="11">
        <v>0</v>
      </c>
      <c r="M82" s="11">
        <v>0</v>
      </c>
      <c r="N82" s="18">
        <f t="shared" si="16"/>
        <v>0</v>
      </c>
      <c r="O82" s="19">
        <f t="shared" si="17"/>
        <v>0</v>
      </c>
      <c r="P82" s="19">
        <f t="shared" si="18"/>
        <v>0</v>
      </c>
      <c r="Q82" s="22"/>
      <c r="R82" s="11"/>
      <c r="S82" s="23"/>
      <c r="T82" s="11"/>
    </row>
    <row r="83" spans="1:23" hidden="1" x14ac:dyDescent="0.2">
      <c r="A83" s="29"/>
      <c r="B83" s="201"/>
      <c r="C83" s="202"/>
      <c r="D83" s="202"/>
      <c r="E83" s="202"/>
      <c r="F83" s="202"/>
      <c r="G83" s="202"/>
      <c r="H83" s="202"/>
      <c r="I83" s="203"/>
      <c r="J83" s="11">
        <v>0</v>
      </c>
      <c r="K83" s="11">
        <v>0</v>
      </c>
      <c r="L83" s="11">
        <v>0</v>
      </c>
      <c r="M83" s="11">
        <v>0</v>
      </c>
      <c r="N83" s="18">
        <f>K83+L83+M83</f>
        <v>0</v>
      </c>
      <c r="O83" s="19">
        <f>P83-N83</f>
        <v>0</v>
      </c>
      <c r="P83" s="19">
        <f>ROUND(PRODUCT(J83,25)/14,0)</f>
        <v>0</v>
      </c>
      <c r="Q83" s="22"/>
      <c r="R83" s="11"/>
      <c r="S83" s="23"/>
      <c r="T83" s="11"/>
    </row>
    <row r="84" spans="1:23" hidden="1" x14ac:dyDescent="0.2">
      <c r="A84" s="29"/>
      <c r="B84" s="201"/>
      <c r="C84" s="202"/>
      <c r="D84" s="202"/>
      <c r="E84" s="202"/>
      <c r="F84" s="202"/>
      <c r="G84" s="202"/>
      <c r="H84" s="202"/>
      <c r="I84" s="203"/>
      <c r="J84" s="11">
        <v>0</v>
      </c>
      <c r="K84" s="11">
        <v>0</v>
      </c>
      <c r="L84" s="11">
        <v>0</v>
      </c>
      <c r="M84" s="11">
        <v>0</v>
      </c>
      <c r="N84" s="18">
        <f>K84+L84+M84</f>
        <v>0</v>
      </c>
      <c r="O84" s="19">
        <f>P84-N84</f>
        <v>0</v>
      </c>
      <c r="P84" s="19">
        <f>ROUND(PRODUCT(J84,25)/14,0)</f>
        <v>0</v>
      </c>
      <c r="Q84" s="22"/>
      <c r="R84" s="11"/>
      <c r="S84" s="23"/>
      <c r="T84" s="11"/>
    </row>
    <row r="85" spans="1:23" ht="0.75" customHeight="1" x14ac:dyDescent="0.2">
      <c r="A85" s="29"/>
      <c r="B85" s="201"/>
      <c r="C85" s="202"/>
      <c r="D85" s="202"/>
      <c r="E85" s="202"/>
      <c r="F85" s="202"/>
      <c r="G85" s="202"/>
      <c r="H85" s="202"/>
      <c r="I85" s="203"/>
      <c r="J85" s="11">
        <v>0</v>
      </c>
      <c r="K85" s="11">
        <v>0</v>
      </c>
      <c r="L85" s="11">
        <v>0</v>
      </c>
      <c r="M85" s="11">
        <v>0</v>
      </c>
      <c r="N85" s="18">
        <f>K85+L85+M85</f>
        <v>0</v>
      </c>
      <c r="O85" s="19">
        <f>P85-N85</f>
        <v>0</v>
      </c>
      <c r="P85" s="19">
        <f>ROUND(PRODUCT(J85,25)/14,0)</f>
        <v>0</v>
      </c>
      <c r="Q85" s="22"/>
      <c r="R85" s="11"/>
      <c r="S85" s="23"/>
      <c r="T85" s="11"/>
    </row>
    <row r="86" spans="1:23" x14ac:dyDescent="0.2">
      <c r="A86" s="20" t="s">
        <v>25</v>
      </c>
      <c r="B86" s="90"/>
      <c r="C86" s="200"/>
      <c r="D86" s="200"/>
      <c r="E86" s="200"/>
      <c r="F86" s="200"/>
      <c r="G86" s="200"/>
      <c r="H86" s="200"/>
      <c r="I86" s="91"/>
      <c r="J86" s="20">
        <f t="shared" ref="J86:P86" si="19">SUM(J75:J85)</f>
        <v>30</v>
      </c>
      <c r="K86" s="20">
        <f t="shared" si="19"/>
        <v>7</v>
      </c>
      <c r="L86" s="20">
        <f t="shared" si="19"/>
        <v>6</v>
      </c>
      <c r="M86" s="20">
        <f t="shared" si="19"/>
        <v>1</v>
      </c>
      <c r="N86" s="20">
        <f t="shared" si="19"/>
        <v>14</v>
      </c>
      <c r="O86" s="20">
        <f t="shared" si="19"/>
        <v>40</v>
      </c>
      <c r="P86" s="20">
        <f t="shared" si="19"/>
        <v>54</v>
      </c>
      <c r="Q86" s="20">
        <f>COUNTIF(Q75:Q85,"E")</f>
        <v>2</v>
      </c>
      <c r="R86" s="20">
        <f>COUNTIF(R75:R85,"C")</f>
        <v>2</v>
      </c>
      <c r="S86" s="20">
        <f>COUNTIF(S75:S85,"VP")</f>
        <v>0</v>
      </c>
      <c r="T86" s="55">
        <f>COUNTA(T75:T85)</f>
        <v>4</v>
      </c>
      <c r="U86" s="71" t="str">
        <f>IF(Q86&gt;=SUM(R86:S86),"Corect","E trebuie să fie cel puțin egal cu C+VP")</f>
        <v>Corect</v>
      </c>
      <c r="V86" s="72"/>
      <c r="W86" s="72"/>
    </row>
    <row r="87" spans="1:23" ht="12.75" customHeight="1" x14ac:dyDescent="0.2"/>
    <row r="88" spans="1:23" ht="18.75" customHeight="1" x14ac:dyDescent="0.2">
      <c r="A88" s="70" t="s">
        <v>45</v>
      </c>
      <c r="B88" s="70"/>
      <c r="C88" s="70"/>
      <c r="D88" s="70"/>
      <c r="E88" s="70"/>
      <c r="F88" s="70"/>
      <c r="G88" s="70"/>
      <c r="H88" s="70"/>
      <c r="I88" s="70"/>
      <c r="J88" s="70"/>
      <c r="K88" s="70"/>
      <c r="L88" s="70"/>
      <c r="M88" s="70"/>
      <c r="N88" s="70"/>
      <c r="O88" s="70"/>
      <c r="P88" s="70"/>
      <c r="Q88" s="70"/>
      <c r="R88" s="70"/>
      <c r="S88" s="70"/>
      <c r="T88" s="70"/>
    </row>
    <row r="89" spans="1:23" ht="24.75" customHeight="1" x14ac:dyDescent="0.2">
      <c r="A89" s="198" t="s">
        <v>27</v>
      </c>
      <c r="B89" s="176" t="s">
        <v>26</v>
      </c>
      <c r="C89" s="177"/>
      <c r="D89" s="177"/>
      <c r="E89" s="177"/>
      <c r="F89" s="177"/>
      <c r="G89" s="177"/>
      <c r="H89" s="177"/>
      <c r="I89" s="178"/>
      <c r="J89" s="195" t="s">
        <v>40</v>
      </c>
      <c r="K89" s="207" t="s">
        <v>24</v>
      </c>
      <c r="L89" s="208"/>
      <c r="M89" s="209"/>
      <c r="N89" s="207" t="s">
        <v>41</v>
      </c>
      <c r="O89" s="224"/>
      <c r="P89" s="225"/>
      <c r="Q89" s="207" t="s">
        <v>23</v>
      </c>
      <c r="R89" s="208"/>
      <c r="S89" s="209"/>
      <c r="T89" s="237" t="s">
        <v>22</v>
      </c>
    </row>
    <row r="90" spans="1:23" x14ac:dyDescent="0.2">
      <c r="A90" s="199"/>
      <c r="B90" s="179"/>
      <c r="C90" s="180"/>
      <c r="D90" s="180"/>
      <c r="E90" s="180"/>
      <c r="F90" s="180"/>
      <c r="G90" s="180"/>
      <c r="H90" s="180"/>
      <c r="I90" s="181"/>
      <c r="J90" s="196"/>
      <c r="K90" s="5" t="s">
        <v>28</v>
      </c>
      <c r="L90" s="5" t="s">
        <v>29</v>
      </c>
      <c r="M90" s="5" t="s">
        <v>30</v>
      </c>
      <c r="N90" s="5" t="s">
        <v>34</v>
      </c>
      <c r="O90" s="5" t="s">
        <v>7</v>
      </c>
      <c r="P90" s="5" t="s">
        <v>31</v>
      </c>
      <c r="Q90" s="5" t="s">
        <v>32</v>
      </c>
      <c r="R90" s="5" t="s">
        <v>28</v>
      </c>
      <c r="S90" s="5" t="s">
        <v>33</v>
      </c>
      <c r="T90" s="196"/>
    </row>
    <row r="91" spans="1:23" ht="24" customHeight="1" x14ac:dyDescent="0.2">
      <c r="A91" s="51" t="s">
        <v>149</v>
      </c>
      <c r="B91" s="204" t="s">
        <v>150</v>
      </c>
      <c r="C91" s="205"/>
      <c r="D91" s="205"/>
      <c r="E91" s="205"/>
      <c r="F91" s="205"/>
      <c r="G91" s="205"/>
      <c r="H91" s="205"/>
      <c r="I91" s="206"/>
      <c r="J91" s="11">
        <v>8</v>
      </c>
      <c r="K91" s="11">
        <v>2</v>
      </c>
      <c r="L91" s="11">
        <v>2</v>
      </c>
      <c r="M91" s="11">
        <v>0</v>
      </c>
      <c r="N91" s="18">
        <f>K91+L91+M91</f>
        <v>4</v>
      </c>
      <c r="O91" s="19">
        <f>P91-N91</f>
        <v>10</v>
      </c>
      <c r="P91" s="19">
        <f>ROUND(PRODUCT(J91,25)/14,0)</f>
        <v>14</v>
      </c>
      <c r="Q91" s="22" t="s">
        <v>32</v>
      </c>
      <c r="R91" s="11"/>
      <c r="S91" s="23"/>
      <c r="T91" s="11" t="s">
        <v>91</v>
      </c>
    </row>
    <row r="92" spans="1:23" ht="42.75" customHeight="1" x14ac:dyDescent="0.2">
      <c r="A92" s="51" t="s">
        <v>151</v>
      </c>
      <c r="B92" s="204" t="s">
        <v>152</v>
      </c>
      <c r="C92" s="205"/>
      <c r="D92" s="205"/>
      <c r="E92" s="205"/>
      <c r="F92" s="205"/>
      <c r="G92" s="205"/>
      <c r="H92" s="205"/>
      <c r="I92" s="206"/>
      <c r="J92" s="11">
        <v>8</v>
      </c>
      <c r="K92" s="11">
        <v>2</v>
      </c>
      <c r="L92" s="11">
        <v>1</v>
      </c>
      <c r="M92" s="11">
        <v>1</v>
      </c>
      <c r="N92" s="18">
        <f t="shared" ref="N92:N98" si="20">K92+L92+M92</f>
        <v>4</v>
      </c>
      <c r="O92" s="19">
        <f t="shared" ref="O92:O98" si="21">P92-N92</f>
        <v>10</v>
      </c>
      <c r="P92" s="19">
        <f t="shared" ref="P92:P101" si="22">ROUND(PRODUCT(J92,25)/14,0)</f>
        <v>14</v>
      </c>
      <c r="Q92" s="22" t="s">
        <v>32</v>
      </c>
      <c r="R92" s="11"/>
      <c r="S92" s="23"/>
      <c r="T92" s="11" t="s">
        <v>91</v>
      </c>
      <c r="U92" s="1">
        <f>215*14</f>
        <v>3010</v>
      </c>
    </row>
    <row r="93" spans="1:23" ht="30" customHeight="1" x14ac:dyDescent="0.2">
      <c r="A93" s="51" t="s">
        <v>153</v>
      </c>
      <c r="B93" s="204" t="s">
        <v>154</v>
      </c>
      <c r="C93" s="205"/>
      <c r="D93" s="205"/>
      <c r="E93" s="205"/>
      <c r="F93" s="205"/>
      <c r="G93" s="205"/>
      <c r="H93" s="205"/>
      <c r="I93" s="206"/>
      <c r="J93" s="11">
        <v>6</v>
      </c>
      <c r="K93" s="11">
        <v>0</v>
      </c>
      <c r="L93" s="11">
        <v>1</v>
      </c>
      <c r="M93" s="11">
        <v>2</v>
      </c>
      <c r="N93" s="18">
        <f t="shared" si="20"/>
        <v>3</v>
      </c>
      <c r="O93" s="19">
        <f t="shared" si="21"/>
        <v>8</v>
      </c>
      <c r="P93" s="19">
        <f t="shared" si="22"/>
        <v>11</v>
      </c>
      <c r="Q93" s="22"/>
      <c r="R93" s="11"/>
      <c r="S93" s="23" t="s">
        <v>33</v>
      </c>
      <c r="T93" s="11" t="s">
        <v>90</v>
      </c>
    </row>
    <row r="94" spans="1:23" ht="31.5" customHeight="1" x14ac:dyDescent="0.2">
      <c r="A94" s="51" t="s">
        <v>155</v>
      </c>
      <c r="B94" s="204" t="s">
        <v>156</v>
      </c>
      <c r="C94" s="205"/>
      <c r="D94" s="205"/>
      <c r="E94" s="205"/>
      <c r="F94" s="205"/>
      <c r="G94" s="205"/>
      <c r="H94" s="205"/>
      <c r="I94" s="206"/>
      <c r="J94" s="11">
        <v>8</v>
      </c>
      <c r="K94" s="11">
        <v>0</v>
      </c>
      <c r="L94" s="11">
        <v>0</v>
      </c>
      <c r="M94" s="11">
        <v>3</v>
      </c>
      <c r="N94" s="18">
        <f t="shared" si="20"/>
        <v>3</v>
      </c>
      <c r="O94" s="19">
        <f t="shared" si="21"/>
        <v>11</v>
      </c>
      <c r="P94" s="19">
        <f t="shared" si="22"/>
        <v>14</v>
      </c>
      <c r="Q94" s="22"/>
      <c r="R94" s="11"/>
      <c r="S94" s="23" t="s">
        <v>33</v>
      </c>
      <c r="T94" s="11" t="s">
        <v>90</v>
      </c>
    </row>
    <row r="95" spans="1:23" hidden="1" x14ac:dyDescent="0.2">
      <c r="A95" s="29"/>
      <c r="B95" s="201"/>
      <c r="C95" s="202"/>
      <c r="D95" s="202"/>
      <c r="E95" s="202"/>
      <c r="F95" s="202"/>
      <c r="G95" s="202"/>
      <c r="H95" s="202"/>
      <c r="I95" s="203"/>
      <c r="J95" s="11">
        <v>0</v>
      </c>
      <c r="K95" s="11">
        <v>0</v>
      </c>
      <c r="L95" s="11">
        <v>0</v>
      </c>
      <c r="M95" s="11">
        <v>0</v>
      </c>
      <c r="N95" s="18">
        <f t="shared" si="20"/>
        <v>0</v>
      </c>
      <c r="O95" s="19">
        <f t="shared" si="21"/>
        <v>0</v>
      </c>
      <c r="P95" s="19">
        <f t="shared" si="22"/>
        <v>0</v>
      </c>
      <c r="Q95" s="22"/>
      <c r="R95" s="11"/>
      <c r="S95" s="23"/>
      <c r="T95" s="11"/>
    </row>
    <row r="96" spans="1:23" hidden="1" x14ac:dyDescent="0.2">
      <c r="A96" s="29"/>
      <c r="B96" s="201"/>
      <c r="C96" s="202"/>
      <c r="D96" s="202"/>
      <c r="E96" s="202"/>
      <c r="F96" s="202"/>
      <c r="G96" s="202"/>
      <c r="H96" s="202"/>
      <c r="I96" s="203"/>
      <c r="J96" s="11">
        <v>0</v>
      </c>
      <c r="K96" s="11">
        <v>0</v>
      </c>
      <c r="L96" s="11">
        <v>0</v>
      </c>
      <c r="M96" s="11">
        <v>0</v>
      </c>
      <c r="N96" s="18">
        <f t="shared" si="20"/>
        <v>0</v>
      </c>
      <c r="O96" s="19">
        <f t="shared" si="21"/>
        <v>0</v>
      </c>
      <c r="P96" s="19">
        <f t="shared" si="22"/>
        <v>0</v>
      </c>
      <c r="Q96" s="22"/>
      <c r="R96" s="11"/>
      <c r="S96" s="23"/>
      <c r="T96" s="11"/>
    </row>
    <row r="97" spans="1:25" hidden="1" x14ac:dyDescent="0.2">
      <c r="A97" s="29"/>
      <c r="B97" s="201"/>
      <c r="C97" s="202"/>
      <c r="D97" s="202"/>
      <c r="E97" s="202"/>
      <c r="F97" s="202"/>
      <c r="G97" s="202"/>
      <c r="H97" s="202"/>
      <c r="I97" s="203"/>
      <c r="J97" s="11">
        <v>0</v>
      </c>
      <c r="K97" s="11">
        <v>0</v>
      </c>
      <c r="L97" s="11">
        <v>0</v>
      </c>
      <c r="M97" s="11">
        <v>0</v>
      </c>
      <c r="N97" s="18">
        <f t="shared" si="20"/>
        <v>0</v>
      </c>
      <c r="O97" s="19">
        <f t="shared" si="21"/>
        <v>0</v>
      </c>
      <c r="P97" s="19">
        <f t="shared" si="22"/>
        <v>0</v>
      </c>
      <c r="Q97" s="22"/>
      <c r="R97" s="11"/>
      <c r="S97" s="23"/>
      <c r="T97" s="11"/>
    </row>
    <row r="98" spans="1:25" hidden="1" x14ac:dyDescent="0.2">
      <c r="A98" s="29"/>
      <c r="B98" s="201"/>
      <c r="C98" s="202"/>
      <c r="D98" s="202"/>
      <c r="E98" s="202"/>
      <c r="F98" s="202"/>
      <c r="G98" s="202"/>
      <c r="H98" s="202"/>
      <c r="I98" s="203"/>
      <c r="J98" s="11">
        <v>0</v>
      </c>
      <c r="K98" s="11">
        <v>0</v>
      </c>
      <c r="L98" s="11">
        <v>0</v>
      </c>
      <c r="M98" s="11">
        <v>0</v>
      </c>
      <c r="N98" s="18">
        <f t="shared" si="20"/>
        <v>0</v>
      </c>
      <c r="O98" s="19">
        <f t="shared" si="21"/>
        <v>0</v>
      </c>
      <c r="P98" s="19">
        <f t="shared" si="22"/>
        <v>0</v>
      </c>
      <c r="Q98" s="22"/>
      <c r="R98" s="11"/>
      <c r="S98" s="23"/>
      <c r="T98" s="11"/>
    </row>
    <row r="99" spans="1:25" hidden="1" x14ac:dyDescent="0.2">
      <c r="A99" s="29"/>
      <c r="B99" s="201"/>
      <c r="C99" s="202"/>
      <c r="D99" s="202"/>
      <c r="E99" s="202"/>
      <c r="F99" s="202"/>
      <c r="G99" s="202"/>
      <c r="H99" s="202"/>
      <c r="I99" s="203"/>
      <c r="J99" s="11">
        <v>0</v>
      </c>
      <c r="K99" s="11">
        <v>0</v>
      </c>
      <c r="L99" s="11">
        <v>0</v>
      </c>
      <c r="M99" s="11">
        <v>0</v>
      </c>
      <c r="N99" s="18">
        <f>K99+L99+M99</f>
        <v>0</v>
      </c>
      <c r="O99" s="19">
        <f>P99-N99</f>
        <v>0</v>
      </c>
      <c r="P99" s="19">
        <f t="shared" si="22"/>
        <v>0</v>
      </c>
      <c r="Q99" s="22"/>
      <c r="R99" s="11"/>
      <c r="S99" s="23"/>
      <c r="T99" s="11"/>
    </row>
    <row r="100" spans="1:25" hidden="1" x14ac:dyDescent="0.2">
      <c r="A100" s="29"/>
      <c r="B100" s="201"/>
      <c r="C100" s="202"/>
      <c r="D100" s="202"/>
      <c r="E100" s="202"/>
      <c r="F100" s="202"/>
      <c r="G100" s="202"/>
      <c r="H100" s="202"/>
      <c r="I100" s="203"/>
      <c r="J100" s="11">
        <v>0</v>
      </c>
      <c r="K100" s="11">
        <v>0</v>
      </c>
      <c r="L100" s="11">
        <v>0</v>
      </c>
      <c r="M100" s="11">
        <v>0</v>
      </c>
      <c r="N100" s="18">
        <f>K100+L100+M100</f>
        <v>0</v>
      </c>
      <c r="O100" s="19">
        <f>P100-N100</f>
        <v>0</v>
      </c>
      <c r="P100" s="19">
        <f t="shared" si="22"/>
        <v>0</v>
      </c>
      <c r="Q100" s="22"/>
      <c r="R100" s="11"/>
      <c r="S100" s="23"/>
      <c r="T100" s="11"/>
    </row>
    <row r="101" spans="1:25" hidden="1" x14ac:dyDescent="0.2">
      <c r="A101" s="29"/>
      <c r="B101" s="241"/>
      <c r="C101" s="242"/>
      <c r="D101" s="242"/>
      <c r="E101" s="242"/>
      <c r="F101" s="242"/>
      <c r="G101" s="242"/>
      <c r="H101" s="242"/>
      <c r="I101" s="243"/>
      <c r="J101" s="11">
        <v>0</v>
      </c>
      <c r="K101" s="11">
        <v>0</v>
      </c>
      <c r="L101" s="11">
        <v>0</v>
      </c>
      <c r="M101" s="11">
        <v>0</v>
      </c>
      <c r="N101" s="18">
        <f>K101+L101+M101</f>
        <v>0</v>
      </c>
      <c r="O101" s="19">
        <f>P101-N101</f>
        <v>0</v>
      </c>
      <c r="P101" s="19">
        <f t="shared" si="22"/>
        <v>0</v>
      </c>
      <c r="Q101" s="22"/>
      <c r="R101" s="11"/>
      <c r="S101" s="23"/>
      <c r="T101" s="11"/>
    </row>
    <row r="102" spans="1:25" x14ac:dyDescent="0.2">
      <c r="A102" s="20" t="s">
        <v>25</v>
      </c>
      <c r="B102" s="90"/>
      <c r="C102" s="200"/>
      <c r="D102" s="200"/>
      <c r="E102" s="200"/>
      <c r="F102" s="200"/>
      <c r="G102" s="200"/>
      <c r="H102" s="200"/>
      <c r="I102" s="91"/>
      <c r="J102" s="20">
        <f t="shared" ref="J102:P102" si="23">SUM(J91:J101)</f>
        <v>30</v>
      </c>
      <c r="K102" s="20">
        <f t="shared" si="23"/>
        <v>4</v>
      </c>
      <c r="L102" s="20">
        <f t="shared" si="23"/>
        <v>4</v>
      </c>
      <c r="M102" s="20">
        <f t="shared" si="23"/>
        <v>6</v>
      </c>
      <c r="N102" s="20">
        <f t="shared" si="23"/>
        <v>14</v>
      </c>
      <c r="O102" s="20">
        <f t="shared" si="23"/>
        <v>39</v>
      </c>
      <c r="P102" s="20">
        <f t="shared" si="23"/>
        <v>53</v>
      </c>
      <c r="Q102" s="20">
        <f>COUNTIF(Q91:Q101,"E")</f>
        <v>2</v>
      </c>
      <c r="R102" s="20">
        <f>COUNTIF(R91:R101,"C")</f>
        <v>0</v>
      </c>
      <c r="S102" s="20">
        <f>COUNTIF(S91:S101,"VP")</f>
        <v>2</v>
      </c>
      <c r="T102" s="55">
        <f>COUNTA(T91:T101)</f>
        <v>4</v>
      </c>
      <c r="U102" s="71" t="str">
        <f>IF(Q102&gt;=SUM(R102:S102),"Corect","E trebuie să fie cel puțin egal cu C+VP")</f>
        <v>Corect</v>
      </c>
      <c r="V102" s="72"/>
      <c r="W102" s="72"/>
    </row>
    <row r="103" spans="1:25" ht="9" customHeight="1" x14ac:dyDescent="0.2"/>
    <row r="104" spans="1:25" hidden="1" x14ac:dyDescent="0.2">
      <c r="B104" s="2"/>
      <c r="C104" s="2"/>
      <c r="D104" s="2"/>
      <c r="E104" s="2"/>
      <c r="F104" s="2"/>
      <c r="G104" s="2"/>
      <c r="M104" s="8"/>
      <c r="N104" s="8"/>
      <c r="O104" s="8"/>
      <c r="P104" s="8"/>
      <c r="Q104" s="8"/>
      <c r="R104" s="8"/>
      <c r="S104" s="8"/>
    </row>
    <row r="105" spans="1:25" hidden="1" x14ac:dyDescent="0.2"/>
    <row r="106" spans="1:25" hidden="1" x14ac:dyDescent="0.2"/>
    <row r="107" spans="1:25" ht="19.5" customHeight="1" x14ac:dyDescent="0.2">
      <c r="A107" s="70" t="s">
        <v>46</v>
      </c>
      <c r="B107" s="70"/>
      <c r="C107" s="70"/>
      <c r="D107" s="70"/>
      <c r="E107" s="70"/>
      <c r="F107" s="70"/>
      <c r="G107" s="70"/>
      <c r="H107" s="70"/>
      <c r="I107" s="70"/>
      <c r="J107" s="70"/>
      <c r="K107" s="70"/>
      <c r="L107" s="70"/>
      <c r="M107" s="70"/>
      <c r="N107" s="70"/>
      <c r="O107" s="70"/>
      <c r="P107" s="70"/>
      <c r="Q107" s="70"/>
      <c r="R107" s="70"/>
      <c r="S107" s="70"/>
      <c r="T107" s="70"/>
    </row>
    <row r="108" spans="1:25" ht="27.75" customHeight="1" x14ac:dyDescent="0.2">
      <c r="A108" s="198" t="s">
        <v>27</v>
      </c>
      <c r="B108" s="176" t="s">
        <v>26</v>
      </c>
      <c r="C108" s="177"/>
      <c r="D108" s="177"/>
      <c r="E108" s="177"/>
      <c r="F108" s="177"/>
      <c r="G108" s="177"/>
      <c r="H108" s="177"/>
      <c r="I108" s="178"/>
      <c r="J108" s="195" t="s">
        <v>40</v>
      </c>
      <c r="K108" s="151" t="s">
        <v>24</v>
      </c>
      <c r="L108" s="151"/>
      <c r="M108" s="151"/>
      <c r="N108" s="151" t="s">
        <v>41</v>
      </c>
      <c r="O108" s="197"/>
      <c r="P108" s="197"/>
      <c r="Q108" s="151" t="s">
        <v>23</v>
      </c>
      <c r="R108" s="151"/>
      <c r="S108" s="151"/>
      <c r="T108" s="151" t="s">
        <v>22</v>
      </c>
    </row>
    <row r="109" spans="1:25" ht="12.75" customHeight="1" x14ac:dyDescent="0.2">
      <c r="A109" s="199"/>
      <c r="B109" s="179"/>
      <c r="C109" s="180"/>
      <c r="D109" s="180"/>
      <c r="E109" s="180"/>
      <c r="F109" s="180"/>
      <c r="G109" s="180"/>
      <c r="H109" s="180"/>
      <c r="I109" s="181"/>
      <c r="J109" s="196"/>
      <c r="K109" s="5" t="s">
        <v>28</v>
      </c>
      <c r="L109" s="5" t="s">
        <v>29</v>
      </c>
      <c r="M109" s="5" t="s">
        <v>30</v>
      </c>
      <c r="N109" s="5" t="s">
        <v>34</v>
      </c>
      <c r="O109" s="5" t="s">
        <v>7</v>
      </c>
      <c r="P109" s="5" t="s">
        <v>31</v>
      </c>
      <c r="Q109" s="5" t="s">
        <v>32</v>
      </c>
      <c r="R109" s="5" t="s">
        <v>28</v>
      </c>
      <c r="S109" s="5" t="s">
        <v>33</v>
      </c>
      <c r="T109" s="151"/>
    </row>
    <row r="110" spans="1:25" ht="26.25" customHeight="1" x14ac:dyDescent="0.2">
      <c r="A110" s="189" t="s">
        <v>170</v>
      </c>
      <c r="B110" s="190"/>
      <c r="C110" s="190"/>
      <c r="D110" s="190"/>
      <c r="E110" s="190"/>
      <c r="F110" s="190"/>
      <c r="G110" s="190"/>
      <c r="H110" s="190"/>
      <c r="I110" s="190"/>
      <c r="J110" s="190"/>
      <c r="K110" s="190"/>
      <c r="L110" s="190"/>
      <c r="M110" s="190"/>
      <c r="N110" s="190"/>
      <c r="O110" s="190"/>
      <c r="P110" s="190"/>
      <c r="Q110" s="190"/>
      <c r="R110" s="190"/>
      <c r="S110" s="190"/>
      <c r="T110" s="191"/>
    </row>
    <row r="111" spans="1:25" ht="45" customHeight="1" x14ac:dyDescent="0.2">
      <c r="A111" s="65" t="s">
        <v>157</v>
      </c>
      <c r="B111" s="173" t="s">
        <v>158</v>
      </c>
      <c r="C111" s="174"/>
      <c r="D111" s="174"/>
      <c r="E111" s="174"/>
      <c r="F111" s="174"/>
      <c r="G111" s="174"/>
      <c r="H111" s="174"/>
      <c r="I111" s="175"/>
      <c r="J111" s="24">
        <v>7</v>
      </c>
      <c r="K111" s="24">
        <v>1</v>
      </c>
      <c r="L111" s="24">
        <v>2</v>
      </c>
      <c r="M111" s="24">
        <v>0</v>
      </c>
      <c r="N111" s="19">
        <f>K111+L111+M111</f>
        <v>3</v>
      </c>
      <c r="O111" s="19">
        <f>P111-N111</f>
        <v>10</v>
      </c>
      <c r="P111" s="19">
        <f>ROUND(PRODUCT(J111,25)/14,0)</f>
        <v>13</v>
      </c>
      <c r="Q111" s="24"/>
      <c r="R111" s="24" t="s">
        <v>28</v>
      </c>
      <c r="S111" s="25"/>
      <c r="T111" s="11" t="s">
        <v>90</v>
      </c>
      <c r="U111" s="79" t="s">
        <v>85</v>
      </c>
      <c r="V111" s="80"/>
      <c r="W111" s="80"/>
      <c r="X111" s="80"/>
      <c r="Y111" s="80"/>
    </row>
    <row r="112" spans="1:25" ht="31.5" customHeight="1" x14ac:dyDescent="0.2">
      <c r="A112" s="65" t="s">
        <v>159</v>
      </c>
      <c r="B112" s="173" t="s">
        <v>160</v>
      </c>
      <c r="C112" s="174"/>
      <c r="D112" s="174"/>
      <c r="E112" s="174"/>
      <c r="F112" s="174"/>
      <c r="G112" s="174"/>
      <c r="H112" s="174"/>
      <c r="I112" s="175"/>
      <c r="J112" s="24">
        <v>7</v>
      </c>
      <c r="K112" s="24">
        <v>1</v>
      </c>
      <c r="L112" s="24">
        <v>2</v>
      </c>
      <c r="M112" s="24">
        <v>0</v>
      </c>
      <c r="N112" s="19">
        <f t="shared" ref="N112:N130" si="24">K112+L112+M112</f>
        <v>3</v>
      </c>
      <c r="O112" s="19">
        <f t="shared" ref="O112:O130" si="25">P112-N112</f>
        <v>10</v>
      </c>
      <c r="P112" s="19">
        <f t="shared" ref="P112:P137" si="26">ROUND(PRODUCT(J112,25)/14,0)</f>
        <v>13</v>
      </c>
      <c r="Q112" s="24"/>
      <c r="R112" s="24" t="s">
        <v>28</v>
      </c>
      <c r="S112" s="25"/>
      <c r="T112" s="11" t="s">
        <v>90</v>
      </c>
      <c r="U112" s="79"/>
      <c r="V112" s="80"/>
      <c r="W112" s="80"/>
      <c r="X112" s="80"/>
      <c r="Y112" s="80"/>
    </row>
    <row r="113" spans="1:25" ht="48" customHeight="1" x14ac:dyDescent="0.2">
      <c r="A113" s="65" t="s">
        <v>161</v>
      </c>
      <c r="B113" s="173" t="s">
        <v>162</v>
      </c>
      <c r="C113" s="174"/>
      <c r="D113" s="174"/>
      <c r="E113" s="174"/>
      <c r="F113" s="174"/>
      <c r="G113" s="174"/>
      <c r="H113" s="174"/>
      <c r="I113" s="175"/>
      <c r="J113" s="24">
        <v>7</v>
      </c>
      <c r="K113" s="24">
        <v>1</v>
      </c>
      <c r="L113" s="24">
        <v>2</v>
      </c>
      <c r="M113" s="24">
        <v>0</v>
      </c>
      <c r="N113" s="19">
        <f t="shared" ref="N113:N115" si="27">K113+L113+M113</f>
        <v>3</v>
      </c>
      <c r="O113" s="19">
        <f t="shared" ref="O113:O115" si="28">P113-N113</f>
        <v>10</v>
      </c>
      <c r="P113" s="19">
        <f t="shared" ref="P113:P115" si="29">ROUND(PRODUCT(J113,25)/14,0)</f>
        <v>13</v>
      </c>
      <c r="Q113" s="24"/>
      <c r="R113" s="24" t="s">
        <v>28</v>
      </c>
      <c r="S113" s="25"/>
      <c r="T113" s="11" t="s">
        <v>90</v>
      </c>
      <c r="U113" s="79"/>
      <c r="V113" s="80"/>
      <c r="W113" s="80"/>
      <c r="X113" s="80"/>
      <c r="Y113" s="80"/>
    </row>
    <row r="114" spans="1:25" ht="42.75" customHeight="1" x14ac:dyDescent="0.2">
      <c r="A114" s="65" t="s">
        <v>163</v>
      </c>
      <c r="B114" s="173" t="s">
        <v>164</v>
      </c>
      <c r="C114" s="174"/>
      <c r="D114" s="174"/>
      <c r="E114" s="174"/>
      <c r="F114" s="174"/>
      <c r="G114" s="174"/>
      <c r="H114" s="174"/>
      <c r="I114" s="175"/>
      <c r="J114" s="24">
        <v>7</v>
      </c>
      <c r="K114" s="24">
        <v>1</v>
      </c>
      <c r="L114" s="24">
        <v>2</v>
      </c>
      <c r="M114" s="24">
        <v>0</v>
      </c>
      <c r="N114" s="19">
        <f t="shared" si="27"/>
        <v>3</v>
      </c>
      <c r="O114" s="19">
        <f t="shared" si="28"/>
        <v>10</v>
      </c>
      <c r="P114" s="19">
        <f t="shared" si="29"/>
        <v>13</v>
      </c>
      <c r="Q114" s="24"/>
      <c r="R114" s="24" t="s">
        <v>28</v>
      </c>
      <c r="S114" s="25"/>
      <c r="T114" s="11" t="s">
        <v>90</v>
      </c>
      <c r="U114" s="79"/>
      <c r="V114" s="80"/>
      <c r="W114" s="80"/>
      <c r="X114" s="80"/>
      <c r="Y114" s="80"/>
    </row>
    <row r="115" spans="1:25" ht="36" customHeight="1" x14ac:dyDescent="0.2">
      <c r="A115" s="65" t="s">
        <v>165</v>
      </c>
      <c r="B115" s="173" t="s">
        <v>166</v>
      </c>
      <c r="C115" s="174"/>
      <c r="D115" s="174"/>
      <c r="E115" s="174"/>
      <c r="F115" s="174"/>
      <c r="G115" s="174"/>
      <c r="H115" s="174"/>
      <c r="I115" s="175"/>
      <c r="J115" s="24">
        <v>7</v>
      </c>
      <c r="K115" s="24">
        <v>1</v>
      </c>
      <c r="L115" s="24">
        <v>2</v>
      </c>
      <c r="M115" s="24">
        <v>0</v>
      </c>
      <c r="N115" s="19">
        <f t="shared" si="27"/>
        <v>3</v>
      </c>
      <c r="O115" s="19">
        <f t="shared" si="28"/>
        <v>10</v>
      </c>
      <c r="P115" s="19">
        <f t="shared" si="29"/>
        <v>13</v>
      </c>
      <c r="Q115" s="24"/>
      <c r="R115" s="24" t="s">
        <v>28</v>
      </c>
      <c r="S115" s="25"/>
      <c r="T115" s="11" t="s">
        <v>90</v>
      </c>
      <c r="U115" s="79"/>
      <c r="V115" s="80"/>
      <c r="W115" s="80"/>
      <c r="X115" s="80"/>
      <c r="Y115" s="80"/>
    </row>
    <row r="116" spans="1:25" hidden="1" x14ac:dyDescent="0.2">
      <c r="A116" s="30"/>
      <c r="B116" s="186"/>
      <c r="C116" s="187"/>
      <c r="D116" s="187"/>
      <c r="E116" s="187"/>
      <c r="F116" s="187"/>
      <c r="G116" s="187"/>
      <c r="H116" s="187"/>
      <c r="I116" s="188"/>
      <c r="J116" s="24">
        <v>0</v>
      </c>
      <c r="K116" s="24">
        <v>0</v>
      </c>
      <c r="L116" s="24">
        <v>0</v>
      </c>
      <c r="M116" s="24">
        <v>0</v>
      </c>
      <c r="N116" s="19">
        <f>K116+L116+M116</f>
        <v>0</v>
      </c>
      <c r="O116" s="19">
        <f>P116-N116</f>
        <v>0</v>
      </c>
      <c r="P116" s="19">
        <f>ROUND(PRODUCT(J116,25)/14,0)</f>
        <v>0</v>
      </c>
      <c r="Q116" s="24"/>
      <c r="R116" s="24"/>
      <c r="S116" s="25"/>
      <c r="T116" s="11"/>
      <c r="U116" s="52"/>
      <c r="V116" s="52"/>
      <c r="W116" s="52"/>
      <c r="X116" s="52"/>
      <c r="Y116" s="52"/>
    </row>
    <row r="117" spans="1:25" ht="29.25" customHeight="1" x14ac:dyDescent="0.2">
      <c r="A117" s="192" t="s">
        <v>171</v>
      </c>
      <c r="B117" s="193"/>
      <c r="C117" s="193"/>
      <c r="D117" s="193"/>
      <c r="E117" s="193"/>
      <c r="F117" s="193"/>
      <c r="G117" s="193"/>
      <c r="H117" s="193"/>
      <c r="I117" s="193"/>
      <c r="J117" s="193"/>
      <c r="K117" s="193"/>
      <c r="L117" s="193"/>
      <c r="M117" s="193"/>
      <c r="N117" s="193"/>
      <c r="O117" s="193"/>
      <c r="P117" s="193"/>
      <c r="Q117" s="193"/>
      <c r="R117" s="193"/>
      <c r="S117" s="193"/>
      <c r="T117" s="194"/>
      <c r="U117" s="81" t="s">
        <v>86</v>
      </c>
      <c r="V117" s="82"/>
      <c r="W117" s="82"/>
      <c r="X117" s="82"/>
      <c r="Y117" s="83"/>
    </row>
    <row r="118" spans="1:25" ht="54" customHeight="1" x14ac:dyDescent="0.2">
      <c r="A118" s="65" t="s">
        <v>173</v>
      </c>
      <c r="B118" s="173" t="s">
        <v>174</v>
      </c>
      <c r="C118" s="174"/>
      <c r="D118" s="174"/>
      <c r="E118" s="174"/>
      <c r="F118" s="174"/>
      <c r="G118" s="174"/>
      <c r="H118" s="174"/>
      <c r="I118" s="175"/>
      <c r="J118" s="24">
        <v>7</v>
      </c>
      <c r="K118" s="24">
        <v>1</v>
      </c>
      <c r="L118" s="24">
        <v>2</v>
      </c>
      <c r="M118" s="24">
        <v>0</v>
      </c>
      <c r="N118" s="19">
        <f t="shared" si="24"/>
        <v>3</v>
      </c>
      <c r="O118" s="19">
        <f t="shared" si="25"/>
        <v>10</v>
      </c>
      <c r="P118" s="19">
        <f t="shared" si="26"/>
        <v>13</v>
      </c>
      <c r="Q118" s="24"/>
      <c r="R118" s="24" t="s">
        <v>28</v>
      </c>
      <c r="S118" s="25"/>
      <c r="T118" s="11" t="s">
        <v>90</v>
      </c>
      <c r="U118" s="81"/>
      <c r="V118" s="82"/>
      <c r="W118" s="82"/>
      <c r="X118" s="82"/>
      <c r="Y118" s="83"/>
    </row>
    <row r="119" spans="1:25" ht="30.75" customHeight="1" x14ac:dyDescent="0.2">
      <c r="A119" s="65" t="s">
        <v>175</v>
      </c>
      <c r="B119" s="173" t="s">
        <v>176</v>
      </c>
      <c r="C119" s="174"/>
      <c r="D119" s="174"/>
      <c r="E119" s="174"/>
      <c r="F119" s="174"/>
      <c r="G119" s="174"/>
      <c r="H119" s="174"/>
      <c r="I119" s="175"/>
      <c r="J119" s="24">
        <v>7</v>
      </c>
      <c r="K119" s="24">
        <v>1</v>
      </c>
      <c r="L119" s="24">
        <v>2</v>
      </c>
      <c r="M119" s="24">
        <v>0</v>
      </c>
      <c r="N119" s="19">
        <f t="shared" ref="N119:N121" si="30">K119+L119+M119</f>
        <v>3</v>
      </c>
      <c r="O119" s="19">
        <f t="shared" ref="O119:O121" si="31">P119-N119</f>
        <v>10</v>
      </c>
      <c r="P119" s="19">
        <f t="shared" ref="P119:P121" si="32">ROUND(PRODUCT(J119,25)/14,0)</f>
        <v>13</v>
      </c>
      <c r="Q119" s="24"/>
      <c r="R119" s="24" t="s">
        <v>28</v>
      </c>
      <c r="S119" s="25"/>
      <c r="T119" s="11" t="s">
        <v>90</v>
      </c>
      <c r="U119" s="81"/>
      <c r="V119" s="82"/>
      <c r="W119" s="82"/>
      <c r="X119" s="82"/>
      <c r="Y119" s="83"/>
    </row>
    <row r="120" spans="1:25" ht="39.75" customHeight="1" x14ac:dyDescent="0.2">
      <c r="A120" s="65" t="s">
        <v>177</v>
      </c>
      <c r="B120" s="173" t="s">
        <v>178</v>
      </c>
      <c r="C120" s="174"/>
      <c r="D120" s="174"/>
      <c r="E120" s="174"/>
      <c r="F120" s="174"/>
      <c r="G120" s="174"/>
      <c r="H120" s="174"/>
      <c r="I120" s="175"/>
      <c r="J120" s="24">
        <v>7</v>
      </c>
      <c r="K120" s="24">
        <v>1</v>
      </c>
      <c r="L120" s="24">
        <v>2</v>
      </c>
      <c r="M120" s="24">
        <v>0</v>
      </c>
      <c r="N120" s="19">
        <f t="shared" si="30"/>
        <v>3</v>
      </c>
      <c r="O120" s="19">
        <f t="shared" si="31"/>
        <v>10</v>
      </c>
      <c r="P120" s="19">
        <f t="shared" si="32"/>
        <v>13</v>
      </c>
      <c r="Q120" s="24"/>
      <c r="R120" s="24" t="s">
        <v>28</v>
      </c>
      <c r="S120" s="25"/>
      <c r="T120" s="11" t="s">
        <v>90</v>
      </c>
      <c r="U120" s="81"/>
      <c r="V120" s="82"/>
      <c r="W120" s="82"/>
      <c r="X120" s="82"/>
      <c r="Y120" s="83"/>
    </row>
    <row r="121" spans="1:25" ht="56.25" customHeight="1" x14ac:dyDescent="0.2">
      <c r="A121" s="65" t="s">
        <v>179</v>
      </c>
      <c r="B121" s="173" t="s">
        <v>180</v>
      </c>
      <c r="C121" s="174"/>
      <c r="D121" s="174"/>
      <c r="E121" s="174"/>
      <c r="F121" s="174"/>
      <c r="G121" s="174"/>
      <c r="H121" s="174"/>
      <c r="I121" s="175"/>
      <c r="J121" s="24">
        <v>7</v>
      </c>
      <c r="K121" s="24">
        <v>1</v>
      </c>
      <c r="L121" s="24">
        <v>2</v>
      </c>
      <c r="M121" s="24">
        <v>0</v>
      </c>
      <c r="N121" s="19">
        <f t="shared" si="30"/>
        <v>3</v>
      </c>
      <c r="O121" s="19">
        <f t="shared" si="31"/>
        <v>10</v>
      </c>
      <c r="P121" s="19">
        <f t="shared" si="32"/>
        <v>13</v>
      </c>
      <c r="Q121" s="24"/>
      <c r="R121" s="24" t="s">
        <v>28</v>
      </c>
      <c r="S121" s="25"/>
      <c r="T121" s="11" t="s">
        <v>90</v>
      </c>
      <c r="U121" s="81"/>
      <c r="V121" s="82"/>
      <c r="W121" s="82"/>
      <c r="X121" s="82"/>
      <c r="Y121" s="83"/>
    </row>
    <row r="122" spans="1:25" ht="22.5" customHeight="1" x14ac:dyDescent="0.2">
      <c r="A122" s="65" t="s">
        <v>181</v>
      </c>
      <c r="B122" s="173" t="s">
        <v>182</v>
      </c>
      <c r="C122" s="174"/>
      <c r="D122" s="174"/>
      <c r="E122" s="174"/>
      <c r="F122" s="174"/>
      <c r="G122" s="174"/>
      <c r="H122" s="174"/>
      <c r="I122" s="175"/>
      <c r="J122" s="24">
        <v>7</v>
      </c>
      <c r="K122" s="24">
        <v>1</v>
      </c>
      <c r="L122" s="24">
        <v>2</v>
      </c>
      <c r="M122" s="24">
        <v>0</v>
      </c>
      <c r="N122" s="19">
        <f>K122+L122+M122</f>
        <v>3</v>
      </c>
      <c r="O122" s="19">
        <f>P122-N122</f>
        <v>10</v>
      </c>
      <c r="P122" s="19">
        <f>ROUND(PRODUCT(J122,25)/14,0)</f>
        <v>13</v>
      </c>
      <c r="Q122" s="24"/>
      <c r="R122" s="24" t="s">
        <v>28</v>
      </c>
      <c r="S122" s="25"/>
      <c r="T122" s="11" t="s">
        <v>90</v>
      </c>
      <c r="U122" s="81"/>
      <c r="V122" s="82"/>
      <c r="W122" s="82"/>
      <c r="X122" s="82"/>
      <c r="Y122" s="83"/>
    </row>
    <row r="123" spans="1:25" hidden="1" x14ac:dyDescent="0.2">
      <c r="A123" s="30"/>
      <c r="B123" s="186"/>
      <c r="C123" s="187"/>
      <c r="D123" s="187"/>
      <c r="E123" s="187"/>
      <c r="F123" s="187"/>
      <c r="G123" s="187"/>
      <c r="H123" s="187"/>
      <c r="I123" s="188"/>
      <c r="J123" s="24">
        <v>0</v>
      </c>
      <c r="K123" s="24">
        <v>0</v>
      </c>
      <c r="L123" s="24">
        <v>0</v>
      </c>
      <c r="M123" s="24">
        <v>0</v>
      </c>
      <c r="N123" s="19">
        <f t="shared" si="24"/>
        <v>0</v>
      </c>
      <c r="O123" s="19">
        <f t="shared" si="25"/>
        <v>0</v>
      </c>
      <c r="P123" s="19">
        <f t="shared" si="26"/>
        <v>0</v>
      </c>
      <c r="Q123" s="24"/>
      <c r="R123" s="24"/>
      <c r="S123" s="25"/>
      <c r="T123" s="11"/>
      <c r="U123" s="81"/>
      <c r="V123" s="82"/>
      <c r="W123" s="82"/>
      <c r="X123" s="82"/>
      <c r="Y123" s="83"/>
    </row>
    <row r="124" spans="1:25" ht="33.75" customHeight="1" x14ac:dyDescent="0.2">
      <c r="A124" s="192" t="s">
        <v>172</v>
      </c>
      <c r="B124" s="193"/>
      <c r="C124" s="193"/>
      <c r="D124" s="193"/>
      <c r="E124" s="193"/>
      <c r="F124" s="193"/>
      <c r="G124" s="193"/>
      <c r="H124" s="193"/>
      <c r="I124" s="193"/>
      <c r="J124" s="193"/>
      <c r="K124" s="193"/>
      <c r="L124" s="193"/>
      <c r="M124" s="193"/>
      <c r="N124" s="193"/>
      <c r="O124" s="193"/>
      <c r="P124" s="193"/>
      <c r="Q124" s="193"/>
      <c r="R124" s="193"/>
      <c r="S124" s="193"/>
      <c r="T124" s="194"/>
      <c r="U124" s="81"/>
      <c r="V124" s="82"/>
      <c r="W124" s="82"/>
      <c r="X124" s="82"/>
      <c r="Y124" s="83"/>
    </row>
    <row r="125" spans="1:25" ht="36.75" customHeight="1" x14ac:dyDescent="0.2">
      <c r="A125" s="65" t="s">
        <v>183</v>
      </c>
      <c r="B125" s="173" t="s">
        <v>184</v>
      </c>
      <c r="C125" s="174"/>
      <c r="D125" s="174"/>
      <c r="E125" s="174"/>
      <c r="F125" s="174"/>
      <c r="G125" s="174"/>
      <c r="H125" s="174"/>
      <c r="I125" s="175"/>
      <c r="J125" s="24">
        <v>7</v>
      </c>
      <c r="K125" s="24">
        <v>1</v>
      </c>
      <c r="L125" s="24">
        <v>2</v>
      </c>
      <c r="M125" s="24">
        <v>0</v>
      </c>
      <c r="N125" s="19">
        <f t="shared" si="24"/>
        <v>3</v>
      </c>
      <c r="O125" s="19">
        <f t="shared" si="25"/>
        <v>10</v>
      </c>
      <c r="P125" s="19">
        <f t="shared" si="26"/>
        <v>13</v>
      </c>
      <c r="Q125" s="24"/>
      <c r="R125" s="24" t="s">
        <v>28</v>
      </c>
      <c r="S125" s="25"/>
      <c r="T125" s="11" t="s">
        <v>90</v>
      </c>
    </row>
    <row r="126" spans="1:25" ht="39" customHeight="1" x14ac:dyDescent="0.2">
      <c r="A126" s="65" t="s">
        <v>185</v>
      </c>
      <c r="B126" s="173" t="s">
        <v>186</v>
      </c>
      <c r="C126" s="174"/>
      <c r="D126" s="174"/>
      <c r="E126" s="174"/>
      <c r="F126" s="174"/>
      <c r="G126" s="174"/>
      <c r="H126" s="174"/>
      <c r="I126" s="175"/>
      <c r="J126" s="24">
        <v>7</v>
      </c>
      <c r="K126" s="24">
        <v>1</v>
      </c>
      <c r="L126" s="24">
        <v>2</v>
      </c>
      <c r="M126" s="24">
        <v>0</v>
      </c>
      <c r="N126" s="19">
        <f t="shared" ref="N126:N128" si="33">K126+L126+M126</f>
        <v>3</v>
      </c>
      <c r="O126" s="19">
        <f t="shared" ref="O126:O128" si="34">P126-N126</f>
        <v>10</v>
      </c>
      <c r="P126" s="19">
        <f t="shared" ref="P126:P128" si="35">ROUND(PRODUCT(J126,25)/14,0)</f>
        <v>13</v>
      </c>
      <c r="Q126" s="24"/>
      <c r="R126" s="24" t="s">
        <v>28</v>
      </c>
      <c r="S126" s="25"/>
      <c r="T126" s="11" t="s">
        <v>90</v>
      </c>
    </row>
    <row r="127" spans="1:25" ht="30.75" customHeight="1" x14ac:dyDescent="0.2">
      <c r="A127" s="65" t="s">
        <v>187</v>
      </c>
      <c r="B127" s="173" t="s">
        <v>188</v>
      </c>
      <c r="C127" s="174"/>
      <c r="D127" s="174"/>
      <c r="E127" s="174"/>
      <c r="F127" s="174"/>
      <c r="G127" s="174"/>
      <c r="H127" s="174"/>
      <c r="I127" s="175"/>
      <c r="J127" s="24">
        <v>7</v>
      </c>
      <c r="K127" s="24">
        <v>1</v>
      </c>
      <c r="L127" s="24">
        <v>2</v>
      </c>
      <c r="M127" s="24">
        <v>0</v>
      </c>
      <c r="N127" s="19">
        <f t="shared" si="33"/>
        <v>3</v>
      </c>
      <c r="O127" s="19">
        <f t="shared" si="34"/>
        <v>10</v>
      </c>
      <c r="P127" s="19">
        <f t="shared" si="35"/>
        <v>13</v>
      </c>
      <c r="Q127" s="24"/>
      <c r="R127" s="24" t="s">
        <v>28</v>
      </c>
      <c r="S127" s="25"/>
      <c r="T127" s="11" t="s">
        <v>90</v>
      </c>
    </row>
    <row r="128" spans="1:25" ht="45" customHeight="1" x14ac:dyDescent="0.2">
      <c r="A128" s="65" t="s">
        <v>189</v>
      </c>
      <c r="B128" s="173" t="s">
        <v>190</v>
      </c>
      <c r="C128" s="174"/>
      <c r="D128" s="174"/>
      <c r="E128" s="174"/>
      <c r="F128" s="174"/>
      <c r="G128" s="174"/>
      <c r="H128" s="174"/>
      <c r="I128" s="175"/>
      <c r="J128" s="24">
        <v>7</v>
      </c>
      <c r="K128" s="24">
        <v>1</v>
      </c>
      <c r="L128" s="24">
        <v>2</v>
      </c>
      <c r="M128" s="24">
        <v>0</v>
      </c>
      <c r="N128" s="19">
        <f t="shared" si="33"/>
        <v>3</v>
      </c>
      <c r="O128" s="19">
        <f t="shared" si="34"/>
        <v>10</v>
      </c>
      <c r="P128" s="19">
        <f t="shared" si="35"/>
        <v>13</v>
      </c>
      <c r="Q128" s="24"/>
      <c r="R128" s="24" t="s">
        <v>28</v>
      </c>
      <c r="S128" s="25"/>
      <c r="T128" s="11" t="s">
        <v>90</v>
      </c>
    </row>
    <row r="129" spans="1:20" ht="19.5" customHeight="1" x14ac:dyDescent="0.2">
      <c r="A129" s="65" t="s">
        <v>191</v>
      </c>
      <c r="B129" s="173" t="s">
        <v>192</v>
      </c>
      <c r="C129" s="174"/>
      <c r="D129" s="174"/>
      <c r="E129" s="174"/>
      <c r="F129" s="174"/>
      <c r="G129" s="174"/>
      <c r="H129" s="174"/>
      <c r="I129" s="175"/>
      <c r="J129" s="24">
        <v>7</v>
      </c>
      <c r="K129" s="24">
        <v>1</v>
      </c>
      <c r="L129" s="24">
        <v>2</v>
      </c>
      <c r="M129" s="24">
        <v>0</v>
      </c>
      <c r="N129" s="19">
        <f t="shared" si="24"/>
        <v>3</v>
      </c>
      <c r="O129" s="19">
        <f t="shared" si="25"/>
        <v>10</v>
      </c>
      <c r="P129" s="19">
        <f t="shared" si="26"/>
        <v>13</v>
      </c>
      <c r="Q129" s="24"/>
      <c r="R129" s="24" t="s">
        <v>28</v>
      </c>
      <c r="S129" s="25"/>
      <c r="T129" s="11" t="s">
        <v>90</v>
      </c>
    </row>
    <row r="130" spans="1:20" hidden="1" x14ac:dyDescent="0.2">
      <c r="A130" s="30"/>
      <c r="B130" s="186"/>
      <c r="C130" s="187"/>
      <c r="D130" s="187"/>
      <c r="E130" s="187"/>
      <c r="F130" s="187"/>
      <c r="G130" s="187"/>
      <c r="H130" s="187"/>
      <c r="I130" s="188"/>
      <c r="J130" s="24">
        <v>0</v>
      </c>
      <c r="K130" s="24">
        <v>0</v>
      </c>
      <c r="L130" s="24">
        <v>0</v>
      </c>
      <c r="M130" s="24">
        <v>0</v>
      </c>
      <c r="N130" s="19">
        <f t="shared" si="24"/>
        <v>0</v>
      </c>
      <c r="O130" s="19">
        <f t="shared" si="25"/>
        <v>0</v>
      </c>
      <c r="P130" s="19">
        <f t="shared" si="26"/>
        <v>0</v>
      </c>
      <c r="Q130" s="24"/>
      <c r="R130" s="24"/>
      <c r="S130" s="25"/>
      <c r="T130" s="11"/>
    </row>
    <row r="131" spans="1:20" hidden="1" x14ac:dyDescent="0.2">
      <c r="A131" s="183" t="s">
        <v>47</v>
      </c>
      <c r="B131" s="184"/>
      <c r="C131" s="184"/>
      <c r="D131" s="184"/>
      <c r="E131" s="184"/>
      <c r="F131" s="184"/>
      <c r="G131" s="184"/>
      <c r="H131" s="184"/>
      <c r="I131" s="184"/>
      <c r="J131" s="184"/>
      <c r="K131" s="184"/>
      <c r="L131" s="184"/>
      <c r="M131" s="184"/>
      <c r="N131" s="184"/>
      <c r="O131" s="184"/>
      <c r="P131" s="184"/>
      <c r="Q131" s="184"/>
      <c r="R131" s="184"/>
      <c r="S131" s="184"/>
      <c r="T131" s="185"/>
    </row>
    <row r="132" spans="1:20" hidden="1" x14ac:dyDescent="0.2">
      <c r="A132" s="30"/>
      <c r="B132" s="182"/>
      <c r="C132" s="182"/>
      <c r="D132" s="182"/>
      <c r="E132" s="182"/>
      <c r="F132" s="182"/>
      <c r="G132" s="182"/>
      <c r="H132" s="182"/>
      <c r="I132" s="182"/>
      <c r="J132" s="24">
        <v>0</v>
      </c>
      <c r="K132" s="24">
        <v>0</v>
      </c>
      <c r="L132" s="24">
        <v>0</v>
      </c>
      <c r="M132" s="24">
        <v>0</v>
      </c>
      <c r="N132" s="19">
        <f t="shared" ref="N132:N137" si="36">K132+L132+M132</f>
        <v>0</v>
      </c>
      <c r="O132" s="19">
        <f t="shared" ref="O132:O137" si="37">P132-N132</f>
        <v>0</v>
      </c>
      <c r="P132" s="19">
        <f t="shared" si="26"/>
        <v>0</v>
      </c>
      <c r="Q132" s="24"/>
      <c r="R132" s="24"/>
      <c r="S132" s="25"/>
      <c r="T132" s="11"/>
    </row>
    <row r="133" spans="1:20" hidden="1" x14ac:dyDescent="0.2">
      <c r="A133" s="34"/>
      <c r="B133" s="182"/>
      <c r="C133" s="182"/>
      <c r="D133" s="182"/>
      <c r="E133" s="182"/>
      <c r="F133" s="182"/>
      <c r="G133" s="182"/>
      <c r="H133" s="182"/>
      <c r="I133" s="182"/>
      <c r="J133" s="24">
        <v>0</v>
      </c>
      <c r="K133" s="24">
        <v>0</v>
      </c>
      <c r="L133" s="24">
        <v>0</v>
      </c>
      <c r="M133" s="24">
        <v>0</v>
      </c>
      <c r="N133" s="19">
        <f t="shared" si="36"/>
        <v>0</v>
      </c>
      <c r="O133" s="19">
        <f t="shared" si="37"/>
        <v>0</v>
      </c>
      <c r="P133" s="19">
        <f t="shared" si="26"/>
        <v>0</v>
      </c>
      <c r="Q133" s="24"/>
      <c r="R133" s="24"/>
      <c r="S133" s="25"/>
      <c r="T133" s="11"/>
    </row>
    <row r="134" spans="1:20" hidden="1" x14ac:dyDescent="0.2">
      <c r="A134" s="34"/>
      <c r="B134" s="182"/>
      <c r="C134" s="182"/>
      <c r="D134" s="182"/>
      <c r="E134" s="182"/>
      <c r="F134" s="182"/>
      <c r="G134" s="182"/>
      <c r="H134" s="182"/>
      <c r="I134" s="182"/>
      <c r="J134" s="24">
        <v>0</v>
      </c>
      <c r="K134" s="24">
        <v>0</v>
      </c>
      <c r="L134" s="24">
        <v>0</v>
      </c>
      <c r="M134" s="24">
        <v>0</v>
      </c>
      <c r="N134" s="19">
        <f t="shared" si="36"/>
        <v>0</v>
      </c>
      <c r="O134" s="19">
        <f t="shared" si="37"/>
        <v>0</v>
      </c>
      <c r="P134" s="19">
        <f t="shared" si="26"/>
        <v>0</v>
      </c>
      <c r="Q134" s="24"/>
      <c r="R134" s="24"/>
      <c r="S134" s="25"/>
      <c r="T134" s="11"/>
    </row>
    <row r="135" spans="1:20" hidden="1" x14ac:dyDescent="0.2">
      <c r="A135" s="34"/>
      <c r="B135" s="182"/>
      <c r="C135" s="182"/>
      <c r="D135" s="182"/>
      <c r="E135" s="182"/>
      <c r="F135" s="182"/>
      <c r="G135" s="182"/>
      <c r="H135" s="182"/>
      <c r="I135" s="182"/>
      <c r="J135" s="24">
        <v>0</v>
      </c>
      <c r="K135" s="24">
        <v>0</v>
      </c>
      <c r="L135" s="24">
        <v>0</v>
      </c>
      <c r="M135" s="24">
        <v>0</v>
      </c>
      <c r="N135" s="19">
        <f t="shared" si="36"/>
        <v>0</v>
      </c>
      <c r="O135" s="19">
        <f t="shared" si="37"/>
        <v>0</v>
      </c>
      <c r="P135" s="19">
        <f t="shared" si="26"/>
        <v>0</v>
      </c>
      <c r="Q135" s="24"/>
      <c r="R135" s="24"/>
      <c r="S135" s="25"/>
      <c r="T135" s="11"/>
    </row>
    <row r="136" spans="1:20" hidden="1" x14ac:dyDescent="0.2">
      <c r="A136" s="34"/>
      <c r="B136" s="182"/>
      <c r="C136" s="182"/>
      <c r="D136" s="182"/>
      <c r="E136" s="182"/>
      <c r="F136" s="182"/>
      <c r="G136" s="182"/>
      <c r="H136" s="182"/>
      <c r="I136" s="182"/>
      <c r="J136" s="24">
        <v>0</v>
      </c>
      <c r="K136" s="24">
        <v>0</v>
      </c>
      <c r="L136" s="24">
        <v>0</v>
      </c>
      <c r="M136" s="24">
        <v>0</v>
      </c>
      <c r="N136" s="19">
        <f t="shared" si="36"/>
        <v>0</v>
      </c>
      <c r="O136" s="19">
        <f t="shared" si="37"/>
        <v>0</v>
      </c>
      <c r="P136" s="19">
        <f t="shared" si="26"/>
        <v>0</v>
      </c>
      <c r="Q136" s="24"/>
      <c r="R136" s="24"/>
      <c r="S136" s="25"/>
      <c r="T136" s="11"/>
    </row>
    <row r="137" spans="1:20" ht="7.5" hidden="1" customHeight="1" x14ac:dyDescent="0.2">
      <c r="A137" s="34"/>
      <c r="B137" s="182"/>
      <c r="C137" s="182"/>
      <c r="D137" s="182"/>
      <c r="E137" s="182"/>
      <c r="F137" s="182"/>
      <c r="G137" s="182"/>
      <c r="H137" s="182"/>
      <c r="I137" s="182"/>
      <c r="J137" s="24">
        <v>0</v>
      </c>
      <c r="K137" s="24">
        <v>0</v>
      </c>
      <c r="L137" s="24">
        <v>0</v>
      </c>
      <c r="M137" s="24">
        <v>0</v>
      </c>
      <c r="N137" s="19">
        <f t="shared" si="36"/>
        <v>0</v>
      </c>
      <c r="O137" s="19">
        <f t="shared" si="37"/>
        <v>0</v>
      </c>
      <c r="P137" s="19">
        <f t="shared" si="26"/>
        <v>0</v>
      </c>
      <c r="Q137" s="24"/>
      <c r="R137" s="24"/>
      <c r="S137" s="25"/>
      <c r="T137" s="11"/>
    </row>
    <row r="138" spans="1:20" ht="24.75" customHeight="1" x14ac:dyDescent="0.2">
      <c r="A138" s="164" t="s">
        <v>79</v>
      </c>
      <c r="B138" s="165"/>
      <c r="C138" s="165"/>
      <c r="D138" s="165"/>
      <c r="E138" s="165"/>
      <c r="F138" s="165"/>
      <c r="G138" s="165"/>
      <c r="H138" s="165"/>
      <c r="I138" s="166"/>
      <c r="J138" s="21">
        <f>SUM(J111,J118,J125,J132)</f>
        <v>21</v>
      </c>
      <c r="K138" s="21">
        <f t="shared" ref="K138:P138" si="38">SUM(K111,K118,K125,K132)</f>
        <v>3</v>
      </c>
      <c r="L138" s="21">
        <f t="shared" si="38"/>
        <v>6</v>
      </c>
      <c r="M138" s="21">
        <f t="shared" si="38"/>
        <v>0</v>
      </c>
      <c r="N138" s="21">
        <f t="shared" si="38"/>
        <v>9</v>
      </c>
      <c r="O138" s="21">
        <f t="shared" si="38"/>
        <v>30</v>
      </c>
      <c r="P138" s="21">
        <f t="shared" si="38"/>
        <v>39</v>
      </c>
      <c r="Q138" s="21">
        <f>COUNTIF(Q111,"E")+COUNTIF(Q118,"E")+COUNTIF(Q125,"E")+COUNTIF(Q132,"E")</f>
        <v>0</v>
      </c>
      <c r="R138" s="21">
        <f>COUNTIF(R111,"C")+COUNTIF(R118,"C")+COUNTIF(R125,"C")+COUNTIF(R132,"C")</f>
        <v>3</v>
      </c>
      <c r="S138" s="21">
        <f>COUNTIF(S111,"VP")+COUNTIF(S118,"VP")+COUNTIF(S125,"VP")+COUNTIF(S132,"VP")</f>
        <v>0</v>
      </c>
      <c r="T138" s="26"/>
    </row>
    <row r="139" spans="1:20" ht="13.5" customHeight="1" x14ac:dyDescent="0.2">
      <c r="A139" s="167" t="s">
        <v>49</v>
      </c>
      <c r="B139" s="168"/>
      <c r="C139" s="168"/>
      <c r="D139" s="168"/>
      <c r="E139" s="168"/>
      <c r="F139" s="168"/>
      <c r="G139" s="168"/>
      <c r="H139" s="168"/>
      <c r="I139" s="168"/>
      <c r="J139" s="169"/>
      <c r="K139" s="21">
        <f>SUM(K111,K118,K125,K132)*14</f>
        <v>42</v>
      </c>
      <c r="L139" s="21">
        <f t="shared" ref="L139:P139" si="39">SUM(L111,L118,L125,L132)*14</f>
        <v>84</v>
      </c>
      <c r="M139" s="21">
        <f t="shared" si="39"/>
        <v>0</v>
      </c>
      <c r="N139" s="21">
        <f t="shared" si="39"/>
        <v>126</v>
      </c>
      <c r="O139" s="21">
        <f t="shared" si="39"/>
        <v>420</v>
      </c>
      <c r="P139" s="21">
        <f t="shared" si="39"/>
        <v>546</v>
      </c>
      <c r="Q139" s="158"/>
      <c r="R139" s="159"/>
      <c r="S139" s="159"/>
      <c r="T139" s="160"/>
    </row>
    <row r="140" spans="1:20" x14ac:dyDescent="0.2">
      <c r="A140" s="170"/>
      <c r="B140" s="171"/>
      <c r="C140" s="171"/>
      <c r="D140" s="171"/>
      <c r="E140" s="171"/>
      <c r="F140" s="171"/>
      <c r="G140" s="171"/>
      <c r="H140" s="171"/>
      <c r="I140" s="171"/>
      <c r="J140" s="172"/>
      <c r="K140" s="152">
        <f>SUM(K139:M139)</f>
        <v>126</v>
      </c>
      <c r="L140" s="153"/>
      <c r="M140" s="154"/>
      <c r="N140" s="155">
        <f>SUM(N139:O139)</f>
        <v>546</v>
      </c>
      <c r="O140" s="156"/>
      <c r="P140" s="157"/>
      <c r="Q140" s="161"/>
      <c r="R140" s="162"/>
      <c r="S140" s="162"/>
      <c r="T140" s="163"/>
    </row>
    <row r="141" spans="1:20" x14ac:dyDescent="0.2">
      <c r="A141" s="12"/>
      <c r="B141" s="12"/>
      <c r="C141" s="12"/>
      <c r="D141" s="12"/>
      <c r="E141" s="12"/>
      <c r="F141" s="12"/>
      <c r="G141" s="12"/>
      <c r="H141" s="12"/>
      <c r="I141" s="12"/>
      <c r="J141" s="12"/>
      <c r="K141" s="13"/>
      <c r="L141" s="13"/>
      <c r="M141" s="13"/>
      <c r="N141" s="14"/>
      <c r="O141" s="14"/>
      <c r="P141" s="14"/>
      <c r="Q141" s="15"/>
      <c r="R141" s="15"/>
      <c r="S141" s="15"/>
      <c r="T141" s="15"/>
    </row>
    <row r="142" spans="1:20" hidden="1" x14ac:dyDescent="0.2">
      <c r="B142" s="2"/>
      <c r="C142" s="2"/>
      <c r="D142" s="2"/>
      <c r="E142" s="2"/>
      <c r="F142" s="2"/>
      <c r="G142" s="2"/>
      <c r="M142" s="8"/>
      <c r="N142" s="8"/>
      <c r="O142" s="8"/>
      <c r="P142" s="8"/>
      <c r="Q142" s="8"/>
      <c r="R142" s="8"/>
      <c r="S142" s="8"/>
    </row>
    <row r="143" spans="1:20" ht="15.75" hidden="1" customHeight="1" x14ac:dyDescent="0.2">
      <c r="A143" s="143" t="s">
        <v>50</v>
      </c>
      <c r="B143" s="143"/>
      <c r="C143" s="143"/>
      <c r="D143" s="143"/>
      <c r="E143" s="143"/>
      <c r="F143" s="143"/>
      <c r="G143" s="143"/>
      <c r="H143" s="143"/>
      <c r="I143" s="143"/>
      <c r="J143" s="143"/>
      <c r="K143" s="143"/>
      <c r="L143" s="143"/>
      <c r="M143" s="143"/>
      <c r="N143" s="143"/>
      <c r="O143" s="143"/>
      <c r="P143" s="143"/>
      <c r="Q143" s="143"/>
      <c r="R143" s="143"/>
      <c r="S143" s="143"/>
      <c r="T143" s="143"/>
    </row>
    <row r="144" spans="1:20" ht="22.5" customHeight="1" x14ac:dyDescent="0.2">
      <c r="A144" s="150" t="s">
        <v>92</v>
      </c>
      <c r="B144" s="147"/>
      <c r="C144" s="147"/>
      <c r="D144" s="147"/>
      <c r="E144" s="147"/>
      <c r="F144" s="147"/>
      <c r="G144" s="147"/>
      <c r="H144" s="147"/>
      <c r="I144" s="147"/>
      <c r="J144" s="147"/>
      <c r="K144" s="147"/>
      <c r="L144" s="147"/>
      <c r="M144" s="147"/>
      <c r="N144" s="147"/>
      <c r="O144" s="147"/>
      <c r="P144" s="147"/>
      <c r="Q144" s="147"/>
      <c r="R144" s="147"/>
      <c r="S144" s="147"/>
      <c r="T144" s="147"/>
    </row>
    <row r="145" spans="1:20" ht="25.5" customHeight="1" x14ac:dyDescent="0.2">
      <c r="A145" s="150" t="s">
        <v>27</v>
      </c>
      <c r="B145" s="150" t="s">
        <v>26</v>
      </c>
      <c r="C145" s="150"/>
      <c r="D145" s="150"/>
      <c r="E145" s="150"/>
      <c r="F145" s="150"/>
      <c r="G145" s="150"/>
      <c r="H145" s="150"/>
      <c r="I145" s="150"/>
      <c r="J145" s="89" t="s">
        <v>40</v>
      </c>
      <c r="K145" s="89" t="s">
        <v>24</v>
      </c>
      <c r="L145" s="89"/>
      <c r="M145" s="89"/>
      <c r="N145" s="89" t="s">
        <v>41</v>
      </c>
      <c r="O145" s="89"/>
      <c r="P145" s="89"/>
      <c r="Q145" s="89" t="s">
        <v>23</v>
      </c>
      <c r="R145" s="89"/>
      <c r="S145" s="89"/>
      <c r="T145" s="89" t="s">
        <v>22</v>
      </c>
    </row>
    <row r="146" spans="1:20" ht="18" customHeight="1" x14ac:dyDescent="0.2">
      <c r="A146" s="150"/>
      <c r="B146" s="150"/>
      <c r="C146" s="150"/>
      <c r="D146" s="150"/>
      <c r="E146" s="150"/>
      <c r="F146" s="150"/>
      <c r="G146" s="150"/>
      <c r="H146" s="150"/>
      <c r="I146" s="150"/>
      <c r="J146" s="89"/>
      <c r="K146" s="28" t="s">
        <v>28</v>
      </c>
      <c r="L146" s="28" t="s">
        <v>29</v>
      </c>
      <c r="M146" s="28" t="s">
        <v>30</v>
      </c>
      <c r="N146" s="28" t="s">
        <v>34</v>
      </c>
      <c r="O146" s="28" t="s">
        <v>7</v>
      </c>
      <c r="P146" s="28" t="s">
        <v>31</v>
      </c>
      <c r="Q146" s="28" t="s">
        <v>32</v>
      </c>
      <c r="R146" s="28" t="s">
        <v>28</v>
      </c>
      <c r="S146" s="28" t="s">
        <v>33</v>
      </c>
      <c r="T146" s="89"/>
    </row>
    <row r="147" spans="1:20" x14ac:dyDescent="0.2">
      <c r="A147" s="31" t="str">
        <f t="shared" ref="A147:A172" si="40">IF(ISNA(INDEX($A$38:$T$143,MATCH($B147,$B$38:$B$143,0),1)),"",INDEX($A$38:$T$143,MATCH($B147,$B$38:$B$143,0),1))</f>
        <v>LMR1102</v>
      </c>
      <c r="B147" s="139" t="s">
        <v>128</v>
      </c>
      <c r="C147" s="139"/>
      <c r="D147" s="139"/>
      <c r="E147" s="139"/>
      <c r="F147" s="139"/>
      <c r="G147" s="139"/>
      <c r="H147" s="139"/>
      <c r="I147" s="139"/>
      <c r="J147" s="19">
        <f t="shared" ref="J147:J172" si="41">IF(ISNA(INDEX($A$38:$T$143,MATCH($B147,$B$38:$B$143,0),10)),"",INDEX($A$38:$T$143,MATCH($B147,$B$38:$B$143,0),10))</f>
        <v>8</v>
      </c>
      <c r="K147" s="19">
        <f t="shared" ref="K147:K172" si="42">IF(ISNA(INDEX($A$38:$T$143,MATCH($B147,$B$38:$B$143,0),11)),"",INDEX($A$38:$T$143,MATCH($B147,$B$38:$B$143,0),11))</f>
        <v>2</v>
      </c>
      <c r="L147" s="19">
        <f t="shared" ref="L147:L172" si="43">IF(ISNA(INDEX($A$38:$T$143,MATCH($B147,$B$38:$B$143,0),12)),"",INDEX($A$38:$T$143,MATCH($B147,$B$38:$B$143,0),12))</f>
        <v>1</v>
      </c>
      <c r="M147" s="19">
        <f t="shared" ref="M147:M172" si="44">IF(ISNA(INDEX($A$38:$T$143,MATCH($B147,$B$38:$B$143,0),13)),"",INDEX($A$38:$T$143,MATCH($B147,$B$38:$B$143,0),13))</f>
        <v>2</v>
      </c>
      <c r="N147" s="19">
        <f t="shared" ref="N147:N172" si="45">IF(ISNA(INDEX($A$38:$T$143,MATCH($B147,$B$38:$B$143,0),14)),"",INDEX($A$38:$T$143,MATCH($B147,$B$38:$B$143,0),14))</f>
        <v>5</v>
      </c>
      <c r="O147" s="19">
        <f t="shared" ref="O147:O172" si="46">IF(ISNA(INDEX($A$38:$T$143,MATCH($B147,$B$38:$B$143,0),15)),"",INDEX($A$38:$T$143,MATCH($B147,$B$38:$B$143,0),15))</f>
        <v>9</v>
      </c>
      <c r="P147" s="19">
        <f t="shared" ref="P147:P172" si="47">IF(ISNA(INDEX($A$38:$T$143,MATCH($B147,$B$38:$B$143,0),16)),"",INDEX($A$38:$T$143,MATCH($B147,$B$38:$B$143,0),16))</f>
        <v>14</v>
      </c>
      <c r="Q147" s="27" t="str">
        <f t="shared" ref="Q147:Q172" si="48">IF(ISNA(INDEX($A$38:$T$143,MATCH($B147,$B$38:$B$143,0),17)),"",INDEX($A$38:$T$143,MATCH($B147,$B$38:$B$143,0),17))</f>
        <v>E</v>
      </c>
      <c r="R147" s="27">
        <f t="shared" ref="R147:R172" si="49">IF(ISNA(INDEX($A$38:$T$143,MATCH($B147,$B$38:$B$143,0),18)),"",INDEX($A$38:$T$143,MATCH($B147,$B$38:$B$143,0),18))</f>
        <v>0</v>
      </c>
      <c r="S147" s="27">
        <f t="shared" ref="S147:S172" si="50">IF(ISNA(INDEX($A$38:$T$143,MATCH($B147,$B$38:$B$143,0),19)),"",INDEX($A$38:$T$143,MATCH($B147,$B$38:$B$143,0),19))</f>
        <v>0</v>
      </c>
      <c r="T147" s="67" t="s">
        <v>90</v>
      </c>
    </row>
    <row r="148" spans="1:20" ht="50.25" customHeight="1" x14ac:dyDescent="0.2">
      <c r="A148" s="31" t="str">
        <f t="shared" si="40"/>
        <v>LMX1101</v>
      </c>
      <c r="B148" s="139" t="s">
        <v>132</v>
      </c>
      <c r="C148" s="139"/>
      <c r="D148" s="139"/>
      <c r="E148" s="139"/>
      <c r="F148" s="139"/>
      <c r="G148" s="139"/>
      <c r="H148" s="139"/>
      <c r="I148" s="139"/>
      <c r="J148" s="19">
        <f t="shared" si="41"/>
        <v>7</v>
      </c>
      <c r="K148" s="19">
        <f t="shared" si="42"/>
        <v>1</v>
      </c>
      <c r="L148" s="19">
        <f t="shared" si="43"/>
        <v>2</v>
      </c>
      <c r="M148" s="19">
        <f t="shared" si="44"/>
        <v>0</v>
      </c>
      <c r="N148" s="19">
        <f t="shared" si="45"/>
        <v>3</v>
      </c>
      <c r="O148" s="19">
        <f t="shared" si="46"/>
        <v>10</v>
      </c>
      <c r="P148" s="19">
        <f t="shared" si="47"/>
        <v>13</v>
      </c>
      <c r="Q148" s="27">
        <f t="shared" si="48"/>
        <v>0</v>
      </c>
      <c r="R148" s="27" t="str">
        <f t="shared" si="49"/>
        <v>C</v>
      </c>
      <c r="S148" s="27">
        <f t="shared" si="50"/>
        <v>0</v>
      </c>
      <c r="T148" s="67" t="s">
        <v>90</v>
      </c>
    </row>
    <row r="149" spans="1:20" ht="45" customHeight="1" x14ac:dyDescent="0.2">
      <c r="A149" s="31" t="str">
        <f t="shared" si="40"/>
        <v>LMR1205</v>
      </c>
      <c r="B149" s="139" t="s">
        <v>136</v>
      </c>
      <c r="C149" s="139"/>
      <c r="D149" s="139"/>
      <c r="E149" s="139"/>
      <c r="F149" s="139"/>
      <c r="G149" s="139"/>
      <c r="H149" s="139"/>
      <c r="I149" s="139"/>
      <c r="J149" s="19">
        <f t="shared" si="41"/>
        <v>8</v>
      </c>
      <c r="K149" s="19">
        <f t="shared" si="42"/>
        <v>2</v>
      </c>
      <c r="L149" s="19">
        <f t="shared" si="43"/>
        <v>1</v>
      </c>
      <c r="M149" s="19">
        <f t="shared" si="44"/>
        <v>1</v>
      </c>
      <c r="N149" s="19">
        <f t="shared" si="45"/>
        <v>4</v>
      </c>
      <c r="O149" s="19">
        <f t="shared" si="46"/>
        <v>10</v>
      </c>
      <c r="P149" s="19">
        <f t="shared" si="47"/>
        <v>14</v>
      </c>
      <c r="Q149" s="27" t="str">
        <f t="shared" si="48"/>
        <v>E</v>
      </c>
      <c r="R149" s="27">
        <f t="shared" si="49"/>
        <v>0</v>
      </c>
      <c r="S149" s="27">
        <f t="shared" si="50"/>
        <v>0</v>
      </c>
      <c r="T149" s="67" t="s">
        <v>90</v>
      </c>
    </row>
    <row r="150" spans="1:20" ht="48.75" customHeight="1" x14ac:dyDescent="0.2">
      <c r="A150" s="31" t="str">
        <f t="shared" si="40"/>
        <v>LMX1201</v>
      </c>
      <c r="B150" s="139" t="s">
        <v>140</v>
      </c>
      <c r="C150" s="139"/>
      <c r="D150" s="139"/>
      <c r="E150" s="139"/>
      <c r="F150" s="139"/>
      <c r="G150" s="139"/>
      <c r="H150" s="139"/>
      <c r="I150" s="139"/>
      <c r="J150" s="19">
        <f t="shared" si="41"/>
        <v>7</v>
      </c>
      <c r="K150" s="19">
        <f t="shared" si="42"/>
        <v>1</v>
      </c>
      <c r="L150" s="19">
        <f t="shared" si="43"/>
        <v>2</v>
      </c>
      <c r="M150" s="19">
        <f t="shared" si="44"/>
        <v>0</v>
      </c>
      <c r="N150" s="19">
        <f t="shared" si="45"/>
        <v>3</v>
      </c>
      <c r="O150" s="19">
        <f t="shared" si="46"/>
        <v>10</v>
      </c>
      <c r="P150" s="19">
        <f t="shared" si="47"/>
        <v>13</v>
      </c>
      <c r="Q150" s="27">
        <f t="shared" si="48"/>
        <v>0</v>
      </c>
      <c r="R150" s="27" t="str">
        <f t="shared" si="49"/>
        <v>C</v>
      </c>
      <c r="S150" s="27">
        <f t="shared" si="50"/>
        <v>0</v>
      </c>
      <c r="T150" s="67" t="s">
        <v>90</v>
      </c>
    </row>
    <row r="151" spans="1:20" ht="33" customHeight="1" x14ac:dyDescent="0.2">
      <c r="A151" s="31" t="str">
        <f t="shared" si="40"/>
        <v>LMR2107</v>
      </c>
      <c r="B151" s="139" t="s">
        <v>142</v>
      </c>
      <c r="C151" s="139"/>
      <c r="D151" s="139"/>
      <c r="E151" s="139"/>
      <c r="F151" s="139"/>
      <c r="G151" s="139"/>
      <c r="H151" s="139"/>
      <c r="I151" s="139"/>
      <c r="J151" s="19">
        <f t="shared" si="41"/>
        <v>8</v>
      </c>
      <c r="K151" s="19">
        <f t="shared" si="42"/>
        <v>2</v>
      </c>
      <c r="L151" s="19">
        <f t="shared" si="43"/>
        <v>2</v>
      </c>
      <c r="M151" s="19">
        <f t="shared" si="44"/>
        <v>0</v>
      </c>
      <c r="N151" s="19">
        <f t="shared" si="45"/>
        <v>4</v>
      </c>
      <c r="O151" s="19">
        <f t="shared" si="46"/>
        <v>10</v>
      </c>
      <c r="P151" s="19">
        <f t="shared" si="47"/>
        <v>14</v>
      </c>
      <c r="Q151" s="27" t="str">
        <f t="shared" si="48"/>
        <v>E</v>
      </c>
      <c r="R151" s="27">
        <f t="shared" si="49"/>
        <v>0</v>
      </c>
      <c r="S151" s="27">
        <f t="shared" si="50"/>
        <v>0</v>
      </c>
      <c r="T151" s="67" t="s">
        <v>90</v>
      </c>
    </row>
    <row r="152" spans="1:20" ht="54" customHeight="1" x14ac:dyDescent="0.2">
      <c r="A152" s="31" t="str">
        <f t="shared" si="40"/>
        <v>LMX2101</v>
      </c>
      <c r="B152" s="139" t="s">
        <v>148</v>
      </c>
      <c r="C152" s="139"/>
      <c r="D152" s="139"/>
      <c r="E152" s="139"/>
      <c r="F152" s="139"/>
      <c r="G152" s="139"/>
      <c r="H152" s="139"/>
      <c r="I152" s="139"/>
      <c r="J152" s="19">
        <f t="shared" si="41"/>
        <v>7</v>
      </c>
      <c r="K152" s="19">
        <f t="shared" si="42"/>
        <v>1</v>
      </c>
      <c r="L152" s="19">
        <f t="shared" si="43"/>
        <v>2</v>
      </c>
      <c r="M152" s="19">
        <f t="shared" si="44"/>
        <v>0</v>
      </c>
      <c r="N152" s="19">
        <f t="shared" si="45"/>
        <v>3</v>
      </c>
      <c r="O152" s="19">
        <f t="shared" si="46"/>
        <v>10</v>
      </c>
      <c r="P152" s="19">
        <f t="shared" si="47"/>
        <v>13</v>
      </c>
      <c r="Q152" s="27">
        <f t="shared" si="48"/>
        <v>0</v>
      </c>
      <c r="R152" s="27" t="str">
        <f t="shared" si="49"/>
        <v>C</v>
      </c>
      <c r="S152" s="27">
        <f t="shared" si="50"/>
        <v>0</v>
      </c>
      <c r="T152" s="67" t="s">
        <v>90</v>
      </c>
    </row>
    <row r="153" spans="1:20" ht="30.75" customHeight="1" x14ac:dyDescent="0.2">
      <c r="A153" s="31" t="str">
        <f t="shared" si="40"/>
        <v>LMR2212</v>
      </c>
      <c r="B153" s="139" t="s">
        <v>154</v>
      </c>
      <c r="C153" s="139"/>
      <c r="D153" s="139"/>
      <c r="E153" s="139"/>
      <c r="F153" s="139"/>
      <c r="G153" s="139"/>
      <c r="H153" s="139"/>
      <c r="I153" s="139"/>
      <c r="J153" s="19">
        <f t="shared" si="41"/>
        <v>6</v>
      </c>
      <c r="K153" s="19">
        <f t="shared" si="42"/>
        <v>0</v>
      </c>
      <c r="L153" s="19">
        <f t="shared" si="43"/>
        <v>1</v>
      </c>
      <c r="M153" s="19">
        <f t="shared" si="44"/>
        <v>2</v>
      </c>
      <c r="N153" s="19">
        <f t="shared" si="45"/>
        <v>3</v>
      </c>
      <c r="O153" s="19">
        <f t="shared" si="46"/>
        <v>8</v>
      </c>
      <c r="P153" s="19">
        <f t="shared" si="47"/>
        <v>11</v>
      </c>
      <c r="Q153" s="27">
        <f t="shared" si="48"/>
        <v>0</v>
      </c>
      <c r="R153" s="27">
        <f t="shared" si="49"/>
        <v>0</v>
      </c>
      <c r="S153" s="27" t="str">
        <f t="shared" si="50"/>
        <v>VP</v>
      </c>
      <c r="T153" s="67" t="s">
        <v>90</v>
      </c>
    </row>
    <row r="154" spans="1:20" ht="27.75" customHeight="1" x14ac:dyDescent="0.2">
      <c r="A154" s="31" t="str">
        <f t="shared" si="40"/>
        <v>LMR2213</v>
      </c>
      <c r="B154" s="139" t="s">
        <v>156</v>
      </c>
      <c r="C154" s="139"/>
      <c r="D154" s="139"/>
      <c r="E154" s="139"/>
      <c r="F154" s="139"/>
      <c r="G154" s="139"/>
      <c r="H154" s="139"/>
      <c r="I154" s="139"/>
      <c r="J154" s="19">
        <f t="shared" si="41"/>
        <v>8</v>
      </c>
      <c r="K154" s="19">
        <f t="shared" si="42"/>
        <v>0</v>
      </c>
      <c r="L154" s="19">
        <f t="shared" si="43"/>
        <v>0</v>
      </c>
      <c r="M154" s="19">
        <f t="shared" si="44"/>
        <v>3</v>
      </c>
      <c r="N154" s="19">
        <f t="shared" si="45"/>
        <v>3</v>
      </c>
      <c r="O154" s="19">
        <f t="shared" si="46"/>
        <v>11</v>
      </c>
      <c r="P154" s="19">
        <f t="shared" si="47"/>
        <v>14</v>
      </c>
      <c r="Q154" s="27">
        <f t="shared" si="48"/>
        <v>0</v>
      </c>
      <c r="R154" s="27">
        <f t="shared" si="49"/>
        <v>0</v>
      </c>
      <c r="S154" s="27" t="str">
        <f t="shared" si="50"/>
        <v>VP</v>
      </c>
      <c r="T154" s="67" t="s">
        <v>90</v>
      </c>
    </row>
    <row r="155" spans="1:20" hidden="1" x14ac:dyDescent="0.2">
      <c r="A155" s="31" t="str">
        <f t="shared" si="40"/>
        <v/>
      </c>
      <c r="B155" s="138"/>
      <c r="C155" s="138"/>
      <c r="D155" s="138"/>
      <c r="E155" s="138"/>
      <c r="F155" s="138"/>
      <c r="G155" s="138"/>
      <c r="H155" s="138"/>
      <c r="I155" s="138"/>
      <c r="J155" s="19" t="str">
        <f t="shared" si="41"/>
        <v/>
      </c>
      <c r="K155" s="19" t="str">
        <f t="shared" si="42"/>
        <v/>
      </c>
      <c r="L155" s="19" t="str">
        <f t="shared" si="43"/>
        <v/>
      </c>
      <c r="M155" s="19" t="str">
        <f t="shared" si="44"/>
        <v/>
      </c>
      <c r="N155" s="19" t="str">
        <f t="shared" si="45"/>
        <v/>
      </c>
      <c r="O155" s="19" t="str">
        <f t="shared" si="46"/>
        <v/>
      </c>
      <c r="P155" s="19" t="str">
        <f t="shared" si="47"/>
        <v/>
      </c>
      <c r="Q155" s="27" t="str">
        <f t="shared" si="48"/>
        <v/>
      </c>
      <c r="R155" s="27" t="str">
        <f t="shared" si="49"/>
        <v/>
      </c>
      <c r="S155" s="27" t="str">
        <f t="shared" si="50"/>
        <v/>
      </c>
      <c r="T155" s="36" t="s">
        <v>90</v>
      </c>
    </row>
    <row r="156" spans="1:20" hidden="1" x14ac:dyDescent="0.2">
      <c r="A156" s="31" t="str">
        <f t="shared" si="40"/>
        <v/>
      </c>
      <c r="B156" s="138"/>
      <c r="C156" s="138"/>
      <c r="D156" s="138"/>
      <c r="E156" s="138"/>
      <c r="F156" s="138"/>
      <c r="G156" s="138"/>
      <c r="H156" s="138"/>
      <c r="I156" s="138"/>
      <c r="J156" s="19" t="str">
        <f t="shared" si="41"/>
        <v/>
      </c>
      <c r="K156" s="19" t="str">
        <f t="shared" si="42"/>
        <v/>
      </c>
      <c r="L156" s="19" t="str">
        <f t="shared" si="43"/>
        <v/>
      </c>
      <c r="M156" s="19" t="str">
        <f t="shared" si="44"/>
        <v/>
      </c>
      <c r="N156" s="19" t="str">
        <f t="shared" si="45"/>
        <v/>
      </c>
      <c r="O156" s="19" t="str">
        <f t="shared" si="46"/>
        <v/>
      </c>
      <c r="P156" s="19" t="str">
        <f t="shared" si="47"/>
        <v/>
      </c>
      <c r="Q156" s="27" t="str">
        <f t="shared" si="48"/>
        <v/>
      </c>
      <c r="R156" s="27" t="str">
        <f t="shared" si="49"/>
        <v/>
      </c>
      <c r="S156" s="27" t="str">
        <f t="shared" si="50"/>
        <v/>
      </c>
      <c r="T156" s="36" t="s">
        <v>90</v>
      </c>
    </row>
    <row r="157" spans="1:20" hidden="1" x14ac:dyDescent="0.2">
      <c r="A157" s="31" t="str">
        <f t="shared" si="40"/>
        <v/>
      </c>
      <c r="B157" s="138"/>
      <c r="C157" s="138"/>
      <c r="D157" s="138"/>
      <c r="E157" s="138"/>
      <c r="F157" s="138"/>
      <c r="G157" s="138"/>
      <c r="H157" s="138"/>
      <c r="I157" s="138"/>
      <c r="J157" s="19" t="str">
        <f t="shared" si="41"/>
        <v/>
      </c>
      <c r="K157" s="19" t="str">
        <f t="shared" si="42"/>
        <v/>
      </c>
      <c r="L157" s="19" t="str">
        <f t="shared" si="43"/>
        <v/>
      </c>
      <c r="M157" s="19" t="str">
        <f t="shared" si="44"/>
        <v/>
      </c>
      <c r="N157" s="19" t="str">
        <f t="shared" si="45"/>
        <v/>
      </c>
      <c r="O157" s="19" t="str">
        <f t="shared" si="46"/>
        <v/>
      </c>
      <c r="P157" s="19" t="str">
        <f t="shared" si="47"/>
        <v/>
      </c>
      <c r="Q157" s="27" t="str">
        <f t="shared" si="48"/>
        <v/>
      </c>
      <c r="R157" s="27" t="str">
        <f t="shared" si="49"/>
        <v/>
      </c>
      <c r="S157" s="27" t="str">
        <f t="shared" si="50"/>
        <v/>
      </c>
      <c r="T157" s="36" t="s">
        <v>90</v>
      </c>
    </row>
    <row r="158" spans="1:20" hidden="1" x14ac:dyDescent="0.2">
      <c r="A158" s="31" t="str">
        <f t="shared" si="40"/>
        <v/>
      </c>
      <c r="B158" s="138"/>
      <c r="C158" s="138"/>
      <c r="D158" s="138"/>
      <c r="E158" s="138"/>
      <c r="F158" s="138"/>
      <c r="G158" s="138"/>
      <c r="H158" s="138"/>
      <c r="I158" s="138"/>
      <c r="J158" s="19" t="str">
        <f t="shared" si="41"/>
        <v/>
      </c>
      <c r="K158" s="19" t="str">
        <f t="shared" si="42"/>
        <v/>
      </c>
      <c r="L158" s="19" t="str">
        <f t="shared" si="43"/>
        <v/>
      </c>
      <c r="M158" s="19" t="str">
        <f t="shared" si="44"/>
        <v/>
      </c>
      <c r="N158" s="19" t="str">
        <f t="shared" si="45"/>
        <v/>
      </c>
      <c r="O158" s="19" t="str">
        <f t="shared" si="46"/>
        <v/>
      </c>
      <c r="P158" s="19" t="str">
        <f t="shared" si="47"/>
        <v/>
      </c>
      <c r="Q158" s="27" t="str">
        <f t="shared" si="48"/>
        <v/>
      </c>
      <c r="R158" s="27" t="str">
        <f t="shared" si="49"/>
        <v/>
      </c>
      <c r="S158" s="27" t="str">
        <f t="shared" si="50"/>
        <v/>
      </c>
      <c r="T158" s="36" t="s">
        <v>90</v>
      </c>
    </row>
    <row r="159" spans="1:20" hidden="1" x14ac:dyDescent="0.2">
      <c r="A159" s="31" t="str">
        <f t="shared" si="40"/>
        <v/>
      </c>
      <c r="B159" s="138"/>
      <c r="C159" s="138"/>
      <c r="D159" s="138"/>
      <c r="E159" s="138"/>
      <c r="F159" s="138"/>
      <c r="G159" s="138"/>
      <c r="H159" s="138"/>
      <c r="I159" s="138"/>
      <c r="J159" s="19" t="str">
        <f t="shared" si="41"/>
        <v/>
      </c>
      <c r="K159" s="19" t="str">
        <f t="shared" si="42"/>
        <v/>
      </c>
      <c r="L159" s="19" t="str">
        <f t="shared" si="43"/>
        <v/>
      </c>
      <c r="M159" s="19" t="str">
        <f t="shared" si="44"/>
        <v/>
      </c>
      <c r="N159" s="19" t="str">
        <f t="shared" si="45"/>
        <v/>
      </c>
      <c r="O159" s="19" t="str">
        <f t="shared" si="46"/>
        <v/>
      </c>
      <c r="P159" s="19" t="str">
        <f t="shared" si="47"/>
        <v/>
      </c>
      <c r="Q159" s="27" t="str">
        <f t="shared" si="48"/>
        <v/>
      </c>
      <c r="R159" s="27" t="str">
        <f t="shared" si="49"/>
        <v/>
      </c>
      <c r="S159" s="27" t="str">
        <f t="shared" si="50"/>
        <v/>
      </c>
      <c r="T159" s="18" t="s">
        <v>90</v>
      </c>
    </row>
    <row r="160" spans="1:20" hidden="1" x14ac:dyDescent="0.2">
      <c r="A160" s="31" t="str">
        <f t="shared" si="40"/>
        <v/>
      </c>
      <c r="B160" s="138"/>
      <c r="C160" s="138"/>
      <c r="D160" s="138"/>
      <c r="E160" s="138"/>
      <c r="F160" s="138"/>
      <c r="G160" s="138"/>
      <c r="H160" s="138"/>
      <c r="I160" s="138"/>
      <c r="J160" s="19" t="str">
        <f t="shared" si="41"/>
        <v/>
      </c>
      <c r="K160" s="19" t="str">
        <f t="shared" si="42"/>
        <v/>
      </c>
      <c r="L160" s="19" t="str">
        <f t="shared" si="43"/>
        <v/>
      </c>
      <c r="M160" s="19" t="str">
        <f t="shared" si="44"/>
        <v/>
      </c>
      <c r="N160" s="19" t="str">
        <f t="shared" si="45"/>
        <v/>
      </c>
      <c r="O160" s="19" t="str">
        <f t="shared" si="46"/>
        <v/>
      </c>
      <c r="P160" s="19" t="str">
        <f t="shared" si="47"/>
        <v/>
      </c>
      <c r="Q160" s="27" t="str">
        <f t="shared" si="48"/>
        <v/>
      </c>
      <c r="R160" s="27" t="str">
        <f t="shared" si="49"/>
        <v/>
      </c>
      <c r="S160" s="27" t="str">
        <f t="shared" si="50"/>
        <v/>
      </c>
      <c r="T160" s="18" t="s">
        <v>90</v>
      </c>
    </row>
    <row r="161" spans="1:20" hidden="1" x14ac:dyDescent="0.2">
      <c r="A161" s="31" t="str">
        <f t="shared" si="40"/>
        <v/>
      </c>
      <c r="B161" s="138"/>
      <c r="C161" s="138"/>
      <c r="D161" s="138"/>
      <c r="E161" s="138"/>
      <c r="F161" s="138"/>
      <c r="G161" s="138"/>
      <c r="H161" s="138"/>
      <c r="I161" s="138"/>
      <c r="J161" s="19" t="str">
        <f t="shared" si="41"/>
        <v/>
      </c>
      <c r="K161" s="19" t="str">
        <f t="shared" si="42"/>
        <v/>
      </c>
      <c r="L161" s="19" t="str">
        <f t="shared" si="43"/>
        <v/>
      </c>
      <c r="M161" s="19" t="str">
        <f t="shared" si="44"/>
        <v/>
      </c>
      <c r="N161" s="19" t="str">
        <f t="shared" si="45"/>
        <v/>
      </c>
      <c r="O161" s="19" t="str">
        <f t="shared" si="46"/>
        <v/>
      </c>
      <c r="P161" s="19" t="str">
        <f t="shared" si="47"/>
        <v/>
      </c>
      <c r="Q161" s="27" t="str">
        <f t="shared" si="48"/>
        <v/>
      </c>
      <c r="R161" s="27" t="str">
        <f t="shared" si="49"/>
        <v/>
      </c>
      <c r="S161" s="27" t="str">
        <f t="shared" si="50"/>
        <v/>
      </c>
      <c r="T161" s="18" t="s">
        <v>90</v>
      </c>
    </row>
    <row r="162" spans="1:20" hidden="1" x14ac:dyDescent="0.2">
      <c r="A162" s="31" t="str">
        <f t="shared" si="40"/>
        <v/>
      </c>
      <c r="B162" s="138"/>
      <c r="C162" s="138"/>
      <c r="D162" s="138"/>
      <c r="E162" s="138"/>
      <c r="F162" s="138"/>
      <c r="G162" s="138"/>
      <c r="H162" s="138"/>
      <c r="I162" s="138"/>
      <c r="J162" s="19" t="str">
        <f t="shared" si="41"/>
        <v/>
      </c>
      <c r="K162" s="19" t="str">
        <f t="shared" si="42"/>
        <v/>
      </c>
      <c r="L162" s="19" t="str">
        <f t="shared" si="43"/>
        <v/>
      </c>
      <c r="M162" s="19" t="str">
        <f t="shared" si="44"/>
        <v/>
      </c>
      <c r="N162" s="19" t="str">
        <f t="shared" si="45"/>
        <v/>
      </c>
      <c r="O162" s="19" t="str">
        <f t="shared" si="46"/>
        <v/>
      </c>
      <c r="P162" s="19" t="str">
        <f t="shared" si="47"/>
        <v/>
      </c>
      <c r="Q162" s="27" t="str">
        <f t="shared" si="48"/>
        <v/>
      </c>
      <c r="R162" s="27" t="str">
        <f t="shared" si="49"/>
        <v/>
      </c>
      <c r="S162" s="27" t="str">
        <f t="shared" si="50"/>
        <v/>
      </c>
      <c r="T162" s="18" t="s">
        <v>90</v>
      </c>
    </row>
    <row r="163" spans="1:20" hidden="1" x14ac:dyDescent="0.2">
      <c r="A163" s="31" t="str">
        <f t="shared" si="40"/>
        <v/>
      </c>
      <c r="B163" s="138"/>
      <c r="C163" s="138"/>
      <c r="D163" s="138"/>
      <c r="E163" s="138"/>
      <c r="F163" s="138"/>
      <c r="G163" s="138"/>
      <c r="H163" s="138"/>
      <c r="I163" s="138"/>
      <c r="J163" s="19" t="str">
        <f t="shared" si="41"/>
        <v/>
      </c>
      <c r="K163" s="19" t="str">
        <f t="shared" si="42"/>
        <v/>
      </c>
      <c r="L163" s="19" t="str">
        <f t="shared" si="43"/>
        <v/>
      </c>
      <c r="M163" s="19" t="str">
        <f t="shared" si="44"/>
        <v/>
      </c>
      <c r="N163" s="19" t="str">
        <f t="shared" si="45"/>
        <v/>
      </c>
      <c r="O163" s="19" t="str">
        <f t="shared" si="46"/>
        <v/>
      </c>
      <c r="P163" s="19" t="str">
        <f t="shared" si="47"/>
        <v/>
      </c>
      <c r="Q163" s="27" t="str">
        <f t="shared" si="48"/>
        <v/>
      </c>
      <c r="R163" s="27" t="str">
        <f t="shared" si="49"/>
        <v/>
      </c>
      <c r="S163" s="27" t="str">
        <f t="shared" si="50"/>
        <v/>
      </c>
      <c r="T163" s="18" t="s">
        <v>90</v>
      </c>
    </row>
    <row r="164" spans="1:20" hidden="1" x14ac:dyDescent="0.2">
      <c r="A164" s="31" t="str">
        <f t="shared" si="40"/>
        <v/>
      </c>
      <c r="B164" s="138"/>
      <c r="C164" s="138"/>
      <c r="D164" s="138"/>
      <c r="E164" s="138"/>
      <c r="F164" s="138"/>
      <c r="G164" s="138"/>
      <c r="H164" s="138"/>
      <c r="I164" s="138"/>
      <c r="J164" s="19" t="str">
        <f t="shared" si="41"/>
        <v/>
      </c>
      <c r="K164" s="19" t="str">
        <f t="shared" si="42"/>
        <v/>
      </c>
      <c r="L164" s="19" t="str">
        <f t="shared" si="43"/>
        <v/>
      </c>
      <c r="M164" s="19" t="str">
        <f t="shared" si="44"/>
        <v/>
      </c>
      <c r="N164" s="19" t="str">
        <f t="shared" si="45"/>
        <v/>
      </c>
      <c r="O164" s="19" t="str">
        <f t="shared" si="46"/>
        <v/>
      </c>
      <c r="P164" s="19" t="str">
        <f t="shared" si="47"/>
        <v/>
      </c>
      <c r="Q164" s="27" t="str">
        <f t="shared" si="48"/>
        <v/>
      </c>
      <c r="R164" s="27" t="str">
        <f t="shared" si="49"/>
        <v/>
      </c>
      <c r="S164" s="27" t="str">
        <f t="shared" si="50"/>
        <v/>
      </c>
      <c r="T164" s="18" t="s">
        <v>90</v>
      </c>
    </row>
    <row r="165" spans="1:20" hidden="1" x14ac:dyDescent="0.2">
      <c r="A165" s="31" t="str">
        <f t="shared" si="40"/>
        <v/>
      </c>
      <c r="B165" s="138"/>
      <c r="C165" s="138"/>
      <c r="D165" s="138"/>
      <c r="E165" s="138"/>
      <c r="F165" s="138"/>
      <c r="G165" s="138"/>
      <c r="H165" s="138"/>
      <c r="I165" s="138"/>
      <c r="J165" s="19" t="str">
        <f t="shared" si="41"/>
        <v/>
      </c>
      <c r="K165" s="19" t="str">
        <f t="shared" si="42"/>
        <v/>
      </c>
      <c r="L165" s="19" t="str">
        <f t="shared" si="43"/>
        <v/>
      </c>
      <c r="M165" s="19" t="str">
        <f t="shared" si="44"/>
        <v/>
      </c>
      <c r="N165" s="19" t="str">
        <f t="shared" si="45"/>
        <v/>
      </c>
      <c r="O165" s="19" t="str">
        <f t="shared" si="46"/>
        <v/>
      </c>
      <c r="P165" s="19" t="str">
        <f t="shared" si="47"/>
        <v/>
      </c>
      <c r="Q165" s="27" t="str">
        <f t="shared" si="48"/>
        <v/>
      </c>
      <c r="R165" s="27" t="str">
        <f t="shared" si="49"/>
        <v/>
      </c>
      <c r="S165" s="27" t="str">
        <f t="shared" si="50"/>
        <v/>
      </c>
      <c r="T165" s="18" t="s">
        <v>90</v>
      </c>
    </row>
    <row r="166" spans="1:20" hidden="1" x14ac:dyDescent="0.2">
      <c r="A166" s="31" t="str">
        <f t="shared" si="40"/>
        <v/>
      </c>
      <c r="B166" s="138"/>
      <c r="C166" s="138"/>
      <c r="D166" s="138"/>
      <c r="E166" s="138"/>
      <c r="F166" s="138"/>
      <c r="G166" s="138"/>
      <c r="H166" s="138"/>
      <c r="I166" s="138"/>
      <c r="J166" s="19" t="str">
        <f t="shared" si="41"/>
        <v/>
      </c>
      <c r="K166" s="19" t="str">
        <f t="shared" si="42"/>
        <v/>
      </c>
      <c r="L166" s="19" t="str">
        <f t="shared" si="43"/>
        <v/>
      </c>
      <c r="M166" s="19" t="str">
        <f t="shared" si="44"/>
        <v/>
      </c>
      <c r="N166" s="19" t="str">
        <f t="shared" si="45"/>
        <v/>
      </c>
      <c r="O166" s="19" t="str">
        <f t="shared" si="46"/>
        <v/>
      </c>
      <c r="P166" s="19" t="str">
        <f t="shared" si="47"/>
        <v/>
      </c>
      <c r="Q166" s="27" t="str">
        <f t="shared" si="48"/>
        <v/>
      </c>
      <c r="R166" s="27" t="str">
        <f t="shared" si="49"/>
        <v/>
      </c>
      <c r="S166" s="27" t="str">
        <f t="shared" si="50"/>
        <v/>
      </c>
      <c r="T166" s="18" t="s">
        <v>90</v>
      </c>
    </row>
    <row r="167" spans="1:20" hidden="1" x14ac:dyDescent="0.2">
      <c r="A167" s="31" t="str">
        <f t="shared" si="40"/>
        <v/>
      </c>
      <c r="B167" s="138"/>
      <c r="C167" s="138"/>
      <c r="D167" s="138"/>
      <c r="E167" s="138"/>
      <c r="F167" s="138"/>
      <c r="G167" s="138"/>
      <c r="H167" s="138"/>
      <c r="I167" s="138"/>
      <c r="J167" s="19" t="str">
        <f t="shared" si="41"/>
        <v/>
      </c>
      <c r="K167" s="19" t="str">
        <f t="shared" si="42"/>
        <v/>
      </c>
      <c r="L167" s="19" t="str">
        <f t="shared" si="43"/>
        <v/>
      </c>
      <c r="M167" s="19" t="str">
        <f t="shared" si="44"/>
        <v/>
      </c>
      <c r="N167" s="19" t="str">
        <f t="shared" si="45"/>
        <v/>
      </c>
      <c r="O167" s="19" t="str">
        <f t="shared" si="46"/>
        <v/>
      </c>
      <c r="P167" s="19" t="str">
        <f t="shared" si="47"/>
        <v/>
      </c>
      <c r="Q167" s="27" t="str">
        <f t="shared" si="48"/>
        <v/>
      </c>
      <c r="R167" s="27" t="str">
        <f t="shared" si="49"/>
        <v/>
      </c>
      <c r="S167" s="27" t="str">
        <f t="shared" si="50"/>
        <v/>
      </c>
      <c r="T167" s="18" t="s">
        <v>90</v>
      </c>
    </row>
    <row r="168" spans="1:20" hidden="1" x14ac:dyDescent="0.2">
      <c r="A168" s="31" t="str">
        <f t="shared" si="40"/>
        <v/>
      </c>
      <c r="B168" s="138"/>
      <c r="C168" s="138"/>
      <c r="D168" s="138"/>
      <c r="E168" s="138"/>
      <c r="F168" s="138"/>
      <c r="G168" s="138"/>
      <c r="H168" s="138"/>
      <c r="I168" s="138"/>
      <c r="J168" s="19" t="str">
        <f t="shared" si="41"/>
        <v/>
      </c>
      <c r="K168" s="19" t="str">
        <f t="shared" si="42"/>
        <v/>
      </c>
      <c r="L168" s="19" t="str">
        <f t="shared" si="43"/>
        <v/>
      </c>
      <c r="M168" s="19" t="str">
        <f t="shared" si="44"/>
        <v/>
      </c>
      <c r="N168" s="19" t="str">
        <f t="shared" si="45"/>
        <v/>
      </c>
      <c r="O168" s="19" t="str">
        <f t="shared" si="46"/>
        <v/>
      </c>
      <c r="P168" s="19" t="str">
        <f t="shared" si="47"/>
        <v/>
      </c>
      <c r="Q168" s="27" t="str">
        <f t="shared" si="48"/>
        <v/>
      </c>
      <c r="R168" s="27" t="str">
        <f t="shared" si="49"/>
        <v/>
      </c>
      <c r="S168" s="27" t="str">
        <f t="shared" si="50"/>
        <v/>
      </c>
      <c r="T168" s="18" t="s">
        <v>90</v>
      </c>
    </row>
    <row r="169" spans="1:20" hidden="1" x14ac:dyDescent="0.2">
      <c r="A169" s="31" t="str">
        <f t="shared" si="40"/>
        <v/>
      </c>
      <c r="B169" s="138"/>
      <c r="C169" s="138"/>
      <c r="D169" s="138"/>
      <c r="E169" s="138"/>
      <c r="F169" s="138"/>
      <c r="G169" s="138"/>
      <c r="H169" s="138"/>
      <c r="I169" s="138"/>
      <c r="J169" s="19" t="str">
        <f t="shared" si="41"/>
        <v/>
      </c>
      <c r="K169" s="19" t="str">
        <f t="shared" si="42"/>
        <v/>
      </c>
      <c r="L169" s="19" t="str">
        <f t="shared" si="43"/>
        <v/>
      </c>
      <c r="M169" s="19" t="str">
        <f t="shared" si="44"/>
        <v/>
      </c>
      <c r="N169" s="19" t="str">
        <f t="shared" si="45"/>
        <v/>
      </c>
      <c r="O169" s="19" t="str">
        <f t="shared" si="46"/>
        <v/>
      </c>
      <c r="P169" s="19" t="str">
        <f t="shared" si="47"/>
        <v/>
      </c>
      <c r="Q169" s="27" t="str">
        <f t="shared" si="48"/>
        <v/>
      </c>
      <c r="R169" s="27" t="str">
        <f t="shared" si="49"/>
        <v/>
      </c>
      <c r="S169" s="27" t="str">
        <f t="shared" si="50"/>
        <v/>
      </c>
      <c r="T169" s="18" t="s">
        <v>90</v>
      </c>
    </row>
    <row r="170" spans="1:20" hidden="1" x14ac:dyDescent="0.2">
      <c r="A170" s="31" t="str">
        <f t="shared" si="40"/>
        <v/>
      </c>
      <c r="B170" s="138"/>
      <c r="C170" s="138"/>
      <c r="D170" s="138"/>
      <c r="E170" s="138"/>
      <c r="F170" s="138"/>
      <c r="G170" s="138"/>
      <c r="H170" s="138"/>
      <c r="I170" s="138"/>
      <c r="J170" s="19" t="str">
        <f t="shared" si="41"/>
        <v/>
      </c>
      <c r="K170" s="19" t="str">
        <f t="shared" si="42"/>
        <v/>
      </c>
      <c r="L170" s="19" t="str">
        <f t="shared" si="43"/>
        <v/>
      </c>
      <c r="M170" s="19" t="str">
        <f t="shared" si="44"/>
        <v/>
      </c>
      <c r="N170" s="19" t="str">
        <f t="shared" si="45"/>
        <v/>
      </c>
      <c r="O170" s="19" t="str">
        <f t="shared" si="46"/>
        <v/>
      </c>
      <c r="P170" s="19" t="str">
        <f t="shared" si="47"/>
        <v/>
      </c>
      <c r="Q170" s="27" t="str">
        <f t="shared" si="48"/>
        <v/>
      </c>
      <c r="R170" s="27" t="str">
        <f t="shared" si="49"/>
        <v/>
      </c>
      <c r="S170" s="27" t="str">
        <f t="shared" si="50"/>
        <v/>
      </c>
      <c r="T170" s="18" t="s">
        <v>90</v>
      </c>
    </row>
    <row r="171" spans="1:20" hidden="1" x14ac:dyDescent="0.2">
      <c r="A171" s="31" t="str">
        <f t="shared" si="40"/>
        <v/>
      </c>
      <c r="B171" s="138"/>
      <c r="C171" s="138"/>
      <c r="D171" s="138"/>
      <c r="E171" s="138"/>
      <c r="F171" s="138"/>
      <c r="G171" s="138"/>
      <c r="H171" s="138"/>
      <c r="I171" s="138"/>
      <c r="J171" s="19" t="str">
        <f t="shared" si="41"/>
        <v/>
      </c>
      <c r="K171" s="19" t="str">
        <f t="shared" si="42"/>
        <v/>
      </c>
      <c r="L171" s="19" t="str">
        <f t="shared" si="43"/>
        <v/>
      </c>
      <c r="M171" s="19" t="str">
        <f t="shared" si="44"/>
        <v/>
      </c>
      <c r="N171" s="19" t="str">
        <f t="shared" si="45"/>
        <v/>
      </c>
      <c r="O171" s="19" t="str">
        <f t="shared" si="46"/>
        <v/>
      </c>
      <c r="P171" s="19" t="str">
        <f t="shared" si="47"/>
        <v/>
      </c>
      <c r="Q171" s="27" t="str">
        <f t="shared" si="48"/>
        <v/>
      </c>
      <c r="R171" s="27" t="str">
        <f t="shared" si="49"/>
        <v/>
      </c>
      <c r="S171" s="27" t="str">
        <f t="shared" si="50"/>
        <v/>
      </c>
      <c r="T171" s="18" t="s">
        <v>90</v>
      </c>
    </row>
    <row r="172" spans="1:20" ht="6.75" hidden="1" customHeight="1" x14ac:dyDescent="0.2">
      <c r="A172" s="31" t="str">
        <f t="shared" si="40"/>
        <v/>
      </c>
      <c r="B172" s="138"/>
      <c r="C172" s="138"/>
      <c r="D172" s="138"/>
      <c r="E172" s="138"/>
      <c r="F172" s="138"/>
      <c r="G172" s="138"/>
      <c r="H172" s="138"/>
      <c r="I172" s="138"/>
      <c r="J172" s="19" t="str">
        <f t="shared" si="41"/>
        <v/>
      </c>
      <c r="K172" s="19" t="str">
        <f t="shared" si="42"/>
        <v/>
      </c>
      <c r="L172" s="19" t="str">
        <f t="shared" si="43"/>
        <v/>
      </c>
      <c r="M172" s="19" t="str">
        <f t="shared" si="44"/>
        <v/>
      </c>
      <c r="N172" s="19" t="str">
        <f t="shared" si="45"/>
        <v/>
      </c>
      <c r="O172" s="19" t="str">
        <f t="shared" si="46"/>
        <v/>
      </c>
      <c r="P172" s="19" t="str">
        <f t="shared" si="47"/>
        <v/>
      </c>
      <c r="Q172" s="27" t="str">
        <f t="shared" si="48"/>
        <v/>
      </c>
      <c r="R172" s="27" t="str">
        <f t="shared" si="49"/>
        <v/>
      </c>
      <c r="S172" s="27" t="str">
        <f t="shared" si="50"/>
        <v/>
      </c>
      <c r="T172" s="18"/>
    </row>
    <row r="173" spans="1:20" ht="27.75" customHeight="1" x14ac:dyDescent="0.2">
      <c r="A173" s="140" t="s">
        <v>79</v>
      </c>
      <c r="B173" s="141"/>
      <c r="C173" s="141"/>
      <c r="D173" s="141"/>
      <c r="E173" s="141"/>
      <c r="F173" s="141"/>
      <c r="G173" s="141"/>
      <c r="H173" s="141"/>
      <c r="I173" s="142"/>
      <c r="J173" s="41">
        <f>SUM(J147:J172)</f>
        <v>59</v>
      </c>
      <c r="K173" s="41">
        <f t="shared" ref="K173:P173" si="51">SUM(K147:K172)</f>
        <v>9</v>
      </c>
      <c r="L173" s="41">
        <f t="shared" si="51"/>
        <v>11</v>
      </c>
      <c r="M173" s="41">
        <f t="shared" si="51"/>
        <v>8</v>
      </c>
      <c r="N173" s="41">
        <f t="shared" si="51"/>
        <v>28</v>
      </c>
      <c r="O173" s="41">
        <f t="shared" si="51"/>
        <v>78</v>
      </c>
      <c r="P173" s="41">
        <f t="shared" si="51"/>
        <v>106</v>
      </c>
      <c r="Q173" s="42">
        <f>COUNTIF(Q147:Q172,"E")</f>
        <v>3</v>
      </c>
      <c r="R173" s="42">
        <f>COUNTIF(R147:R172,"C")</f>
        <v>3</v>
      </c>
      <c r="S173" s="42">
        <f>COUNTIF(S147:S172,"VP")</f>
        <v>2</v>
      </c>
      <c r="T173" s="43"/>
    </row>
    <row r="174" spans="1:20" ht="17.25" customHeight="1" x14ac:dyDescent="0.2">
      <c r="A174" s="121" t="s">
        <v>49</v>
      </c>
      <c r="B174" s="122"/>
      <c r="C174" s="122"/>
      <c r="D174" s="122"/>
      <c r="E174" s="122"/>
      <c r="F174" s="122"/>
      <c r="G174" s="122"/>
      <c r="H174" s="122"/>
      <c r="I174" s="122"/>
      <c r="J174" s="123"/>
      <c r="K174" s="41">
        <f>K173*14</f>
        <v>126</v>
      </c>
      <c r="L174" s="41">
        <f>L173*14</f>
        <v>154</v>
      </c>
      <c r="M174" s="41">
        <f t="shared" ref="M174:P174" si="52">M173*14</f>
        <v>112</v>
      </c>
      <c r="N174" s="41">
        <f t="shared" si="52"/>
        <v>392</v>
      </c>
      <c r="O174" s="41">
        <f t="shared" si="52"/>
        <v>1092</v>
      </c>
      <c r="P174" s="41">
        <f t="shared" si="52"/>
        <v>1484</v>
      </c>
      <c r="Q174" s="127"/>
      <c r="R174" s="128"/>
      <c r="S174" s="128"/>
      <c r="T174" s="129"/>
    </row>
    <row r="175" spans="1:20" x14ac:dyDescent="0.2">
      <c r="A175" s="124"/>
      <c r="B175" s="125"/>
      <c r="C175" s="125"/>
      <c r="D175" s="125"/>
      <c r="E175" s="125"/>
      <c r="F175" s="125"/>
      <c r="G175" s="125"/>
      <c r="H175" s="125"/>
      <c r="I175" s="125"/>
      <c r="J175" s="126"/>
      <c r="K175" s="115">
        <f>SUM(K174:M174)</f>
        <v>392</v>
      </c>
      <c r="L175" s="116"/>
      <c r="M175" s="117"/>
      <c r="N175" s="118">
        <f>SUM(N174:O174)</f>
        <v>1484</v>
      </c>
      <c r="O175" s="119"/>
      <c r="P175" s="120"/>
      <c r="Q175" s="130"/>
      <c r="R175" s="131"/>
      <c r="S175" s="131"/>
      <c r="T175" s="132"/>
    </row>
    <row r="176" spans="1:20" ht="8.25" customHeight="1" x14ac:dyDescent="0.2"/>
    <row r="177" spans="1:20" hidden="1" x14ac:dyDescent="0.2">
      <c r="B177" s="8"/>
      <c r="C177" s="8"/>
      <c r="D177" s="8"/>
      <c r="E177" s="8"/>
      <c r="F177" s="8"/>
      <c r="G177" s="8"/>
      <c r="H177" s="16"/>
      <c r="I177" s="16"/>
      <c r="J177" s="16"/>
      <c r="M177" s="8"/>
      <c r="N177" s="8"/>
      <c r="O177" s="8"/>
      <c r="P177" s="8"/>
      <c r="Q177" s="8"/>
      <c r="R177" s="8"/>
      <c r="S177" s="8"/>
    </row>
    <row r="178" spans="1:20" hidden="1" x14ac:dyDescent="0.2"/>
    <row r="179" spans="1:20" ht="30" customHeight="1" x14ac:dyDescent="0.2">
      <c r="A179" s="89" t="s">
        <v>93</v>
      </c>
      <c r="B179" s="147"/>
      <c r="C179" s="147"/>
      <c r="D179" s="147"/>
      <c r="E179" s="147"/>
      <c r="F179" s="147"/>
      <c r="G179" s="147"/>
      <c r="H179" s="147"/>
      <c r="I179" s="147"/>
      <c r="J179" s="147"/>
      <c r="K179" s="147"/>
      <c r="L179" s="147"/>
      <c r="M179" s="147"/>
      <c r="N179" s="147"/>
      <c r="O179" s="147"/>
      <c r="P179" s="147"/>
      <c r="Q179" s="147"/>
      <c r="R179" s="147"/>
      <c r="S179" s="147"/>
      <c r="T179" s="147"/>
    </row>
    <row r="180" spans="1:20" ht="27" customHeight="1" x14ac:dyDescent="0.2">
      <c r="A180" s="148" t="s">
        <v>27</v>
      </c>
      <c r="B180" s="150" t="s">
        <v>26</v>
      </c>
      <c r="C180" s="150"/>
      <c r="D180" s="150"/>
      <c r="E180" s="150"/>
      <c r="F180" s="150"/>
      <c r="G180" s="150"/>
      <c r="H180" s="150"/>
      <c r="I180" s="150"/>
      <c r="J180" s="89" t="s">
        <v>40</v>
      </c>
      <c r="K180" s="89" t="s">
        <v>24</v>
      </c>
      <c r="L180" s="89"/>
      <c r="M180" s="89"/>
      <c r="N180" s="89" t="s">
        <v>41</v>
      </c>
      <c r="O180" s="89"/>
      <c r="P180" s="89"/>
      <c r="Q180" s="89" t="s">
        <v>23</v>
      </c>
      <c r="R180" s="89"/>
      <c r="S180" s="89"/>
      <c r="T180" s="89" t="s">
        <v>22</v>
      </c>
    </row>
    <row r="181" spans="1:20" ht="18" customHeight="1" x14ac:dyDescent="0.2">
      <c r="A181" s="149"/>
      <c r="B181" s="150"/>
      <c r="C181" s="150"/>
      <c r="D181" s="150"/>
      <c r="E181" s="150"/>
      <c r="F181" s="150"/>
      <c r="G181" s="150"/>
      <c r="H181" s="150"/>
      <c r="I181" s="150"/>
      <c r="J181" s="89"/>
      <c r="K181" s="28" t="s">
        <v>28</v>
      </c>
      <c r="L181" s="28" t="s">
        <v>29</v>
      </c>
      <c r="M181" s="28" t="s">
        <v>30</v>
      </c>
      <c r="N181" s="28" t="s">
        <v>34</v>
      </c>
      <c r="O181" s="28" t="s">
        <v>7</v>
      </c>
      <c r="P181" s="28" t="s">
        <v>31</v>
      </c>
      <c r="Q181" s="28" t="s">
        <v>32</v>
      </c>
      <c r="R181" s="28" t="s">
        <v>28</v>
      </c>
      <c r="S181" s="28" t="s">
        <v>33</v>
      </c>
      <c r="T181" s="89"/>
    </row>
    <row r="182" spans="1:20" ht="39.75" customHeight="1" x14ac:dyDescent="0.2">
      <c r="A182" s="31" t="str">
        <f t="shared" ref="A182:A205" si="53">IF(ISNA(INDEX($A$38:$T$143,MATCH($B182,$B$38:$B$143,0),1)),"",INDEX($A$38:$T$143,MATCH($B182,$B$38:$B$143,0),1))</f>
        <v>LMF1101</v>
      </c>
      <c r="B182" s="139" t="s">
        <v>126</v>
      </c>
      <c r="C182" s="139"/>
      <c r="D182" s="139"/>
      <c r="E182" s="139"/>
      <c r="F182" s="139"/>
      <c r="G182" s="139"/>
      <c r="H182" s="139"/>
      <c r="I182" s="139"/>
      <c r="J182" s="19">
        <f t="shared" ref="J182:J205" si="54">IF(ISNA(INDEX($A$38:$T$143,MATCH($B182,$B$38:$B$143,0),10)),"",INDEX($A$38:$T$143,MATCH($B182,$B$38:$B$143,0),10))</f>
        <v>8</v>
      </c>
      <c r="K182" s="19">
        <f t="shared" ref="K182:K205" si="55">IF(ISNA(INDEX($A$38:$T$143,MATCH($B182,$B$38:$B$143,0),11)),"",INDEX($A$38:$T$143,MATCH($B182,$B$38:$B$143,0),11))</f>
        <v>2</v>
      </c>
      <c r="L182" s="19">
        <f t="shared" ref="L182:L205" si="56">IF(ISNA(INDEX($A$38:$T$143,MATCH($B182,$B$38:$B$143,0),12)),"",INDEX($A$38:$T$143,MATCH($B182,$B$38:$B$143,0),12))</f>
        <v>1</v>
      </c>
      <c r="M182" s="19">
        <f t="shared" ref="M182:M205" si="57">IF(ISNA(INDEX($A$38:$T$143,MATCH($B182,$B$38:$B$143,0),13)),"",INDEX($A$38:$T$143,MATCH($B182,$B$38:$B$143,0),13))</f>
        <v>1</v>
      </c>
      <c r="N182" s="19">
        <f t="shared" ref="N182:N205" si="58">IF(ISNA(INDEX($A$38:$T$143,MATCH($B182,$B$38:$B$143,0),14)),"",INDEX($A$38:$T$143,MATCH($B182,$B$38:$B$143,0),14))</f>
        <v>4</v>
      </c>
      <c r="O182" s="19">
        <f t="shared" ref="O182:O205" si="59">IF(ISNA(INDEX($A$38:$T$143,MATCH($B182,$B$38:$B$143,0),15)),"",INDEX($A$38:$T$143,MATCH($B182,$B$38:$B$143,0),15))</f>
        <v>10</v>
      </c>
      <c r="P182" s="19">
        <f t="shared" ref="P182:P205" si="60">IF(ISNA(INDEX($A$38:$T$143,MATCH($B182,$B$38:$B$143,0),16)),"",INDEX($A$38:$T$143,MATCH($B182,$B$38:$B$143,0),16))</f>
        <v>14</v>
      </c>
      <c r="Q182" s="27" t="str">
        <f t="shared" ref="Q182:Q205" si="61">IF(ISNA(INDEX($A$38:$T$143,MATCH($B182,$B$38:$B$143,0),17)),"",INDEX($A$38:$T$143,MATCH($B182,$B$38:$B$143,0),17))</f>
        <v>E</v>
      </c>
      <c r="R182" s="27">
        <f t="shared" ref="R182:R205" si="62">IF(ISNA(INDEX($A$38:$T$143,MATCH($B182,$B$38:$B$143,0),18)),"",INDEX($A$38:$T$143,MATCH($B182,$B$38:$B$143,0),18))</f>
        <v>0</v>
      </c>
      <c r="S182" s="27">
        <f t="shared" ref="S182:S205" si="63">IF(ISNA(INDEX($A$38:$T$143,MATCH($B182,$B$38:$B$143,0),19)),"",INDEX($A$38:$T$143,MATCH($B182,$B$38:$B$143,0),19))</f>
        <v>0</v>
      </c>
      <c r="T182" s="18" t="s">
        <v>91</v>
      </c>
    </row>
    <row r="183" spans="1:20" ht="27" customHeight="1" x14ac:dyDescent="0.2">
      <c r="A183" s="31" t="str">
        <f t="shared" si="53"/>
        <v>LMR1103</v>
      </c>
      <c r="B183" s="139" t="s">
        <v>130</v>
      </c>
      <c r="C183" s="139"/>
      <c r="D183" s="139"/>
      <c r="E183" s="139"/>
      <c r="F183" s="139"/>
      <c r="G183" s="139"/>
      <c r="H183" s="139"/>
      <c r="I183" s="139"/>
      <c r="J183" s="19">
        <f t="shared" si="54"/>
        <v>7</v>
      </c>
      <c r="K183" s="19">
        <f t="shared" si="55"/>
        <v>2</v>
      </c>
      <c r="L183" s="19">
        <f t="shared" si="56"/>
        <v>1</v>
      </c>
      <c r="M183" s="19">
        <f t="shared" si="57"/>
        <v>1</v>
      </c>
      <c r="N183" s="19">
        <f t="shared" si="58"/>
        <v>4</v>
      </c>
      <c r="O183" s="19">
        <f t="shared" si="59"/>
        <v>9</v>
      </c>
      <c r="P183" s="19">
        <f t="shared" si="60"/>
        <v>13</v>
      </c>
      <c r="Q183" s="27">
        <f t="shared" si="61"/>
        <v>0</v>
      </c>
      <c r="R183" s="27" t="str">
        <f t="shared" si="62"/>
        <v>C</v>
      </c>
      <c r="S183" s="27">
        <f t="shared" si="63"/>
        <v>0</v>
      </c>
      <c r="T183" s="18" t="s">
        <v>91</v>
      </c>
    </row>
    <row r="184" spans="1:20" ht="36" customHeight="1" x14ac:dyDescent="0.2">
      <c r="A184" s="31" t="str">
        <f t="shared" si="53"/>
        <v>LMR1204</v>
      </c>
      <c r="B184" s="139" t="s">
        <v>134</v>
      </c>
      <c r="C184" s="139"/>
      <c r="D184" s="139"/>
      <c r="E184" s="139"/>
      <c r="F184" s="139"/>
      <c r="G184" s="139"/>
      <c r="H184" s="139"/>
      <c r="I184" s="139"/>
      <c r="J184" s="19">
        <f t="shared" si="54"/>
        <v>8</v>
      </c>
      <c r="K184" s="19">
        <f t="shared" si="55"/>
        <v>2</v>
      </c>
      <c r="L184" s="19">
        <f t="shared" si="56"/>
        <v>1</v>
      </c>
      <c r="M184" s="19">
        <f t="shared" si="57"/>
        <v>0</v>
      </c>
      <c r="N184" s="19">
        <f t="shared" si="58"/>
        <v>3</v>
      </c>
      <c r="O184" s="19">
        <f t="shared" si="59"/>
        <v>11</v>
      </c>
      <c r="P184" s="19">
        <f t="shared" si="60"/>
        <v>14</v>
      </c>
      <c r="Q184" s="27" t="str">
        <f t="shared" si="61"/>
        <v>E</v>
      </c>
      <c r="R184" s="27">
        <f t="shared" si="62"/>
        <v>0</v>
      </c>
      <c r="S184" s="27">
        <f t="shared" si="63"/>
        <v>0</v>
      </c>
      <c r="T184" s="18" t="s">
        <v>91</v>
      </c>
    </row>
    <row r="185" spans="1:20" ht="34.5" customHeight="1" x14ac:dyDescent="0.2">
      <c r="A185" s="31" t="str">
        <f t="shared" si="53"/>
        <v>LMR1206</v>
      </c>
      <c r="B185" s="139" t="s">
        <v>138</v>
      </c>
      <c r="C185" s="139"/>
      <c r="D185" s="139"/>
      <c r="E185" s="139"/>
      <c r="F185" s="139"/>
      <c r="G185" s="139"/>
      <c r="H185" s="139"/>
      <c r="I185" s="139"/>
      <c r="J185" s="19">
        <f t="shared" si="54"/>
        <v>7</v>
      </c>
      <c r="K185" s="19">
        <f t="shared" si="55"/>
        <v>2</v>
      </c>
      <c r="L185" s="19">
        <f t="shared" si="56"/>
        <v>2</v>
      </c>
      <c r="M185" s="19">
        <f t="shared" si="57"/>
        <v>0</v>
      </c>
      <c r="N185" s="19">
        <f t="shared" si="58"/>
        <v>4</v>
      </c>
      <c r="O185" s="19">
        <f t="shared" si="59"/>
        <v>9</v>
      </c>
      <c r="P185" s="19">
        <f t="shared" si="60"/>
        <v>13</v>
      </c>
      <c r="Q185" s="27">
        <f t="shared" si="61"/>
        <v>0</v>
      </c>
      <c r="R185" s="27" t="str">
        <f t="shared" si="62"/>
        <v>C</v>
      </c>
      <c r="S185" s="27">
        <f t="shared" si="63"/>
        <v>0</v>
      </c>
      <c r="T185" s="18" t="s">
        <v>91</v>
      </c>
    </row>
    <row r="186" spans="1:20" ht="33.75" customHeight="1" x14ac:dyDescent="0.2">
      <c r="A186" s="31" t="str">
        <f t="shared" si="53"/>
        <v>LME2108</v>
      </c>
      <c r="B186" s="139" t="s">
        <v>144</v>
      </c>
      <c r="C186" s="139"/>
      <c r="D186" s="139"/>
      <c r="E186" s="139"/>
      <c r="F186" s="139"/>
      <c r="G186" s="139"/>
      <c r="H186" s="139"/>
      <c r="I186" s="139"/>
      <c r="J186" s="19">
        <f t="shared" si="54"/>
        <v>8</v>
      </c>
      <c r="K186" s="19">
        <f t="shared" si="55"/>
        <v>2</v>
      </c>
      <c r="L186" s="19">
        <f t="shared" si="56"/>
        <v>1</v>
      </c>
      <c r="M186" s="19">
        <f t="shared" si="57"/>
        <v>1</v>
      </c>
      <c r="N186" s="19">
        <f t="shared" si="58"/>
        <v>4</v>
      </c>
      <c r="O186" s="19">
        <f t="shared" si="59"/>
        <v>10</v>
      </c>
      <c r="P186" s="19">
        <f t="shared" si="60"/>
        <v>14</v>
      </c>
      <c r="Q186" s="27" t="str">
        <f t="shared" si="61"/>
        <v>E</v>
      </c>
      <c r="R186" s="27">
        <f t="shared" si="62"/>
        <v>0</v>
      </c>
      <c r="S186" s="27">
        <f t="shared" si="63"/>
        <v>0</v>
      </c>
      <c r="T186" s="18" t="s">
        <v>91</v>
      </c>
    </row>
    <row r="187" spans="1:20" ht="36.75" customHeight="1" x14ac:dyDescent="0.2">
      <c r="A187" s="31" t="str">
        <f t="shared" si="53"/>
        <v>LMR2109</v>
      </c>
      <c r="B187" s="139" t="s">
        <v>146</v>
      </c>
      <c r="C187" s="139"/>
      <c r="D187" s="139"/>
      <c r="E187" s="139"/>
      <c r="F187" s="139"/>
      <c r="G187" s="139"/>
      <c r="H187" s="139"/>
      <c r="I187" s="139"/>
      <c r="J187" s="19">
        <f t="shared" si="54"/>
        <v>7</v>
      </c>
      <c r="K187" s="19">
        <f t="shared" si="55"/>
        <v>2</v>
      </c>
      <c r="L187" s="19">
        <f t="shared" si="56"/>
        <v>1</v>
      </c>
      <c r="M187" s="19">
        <f t="shared" si="57"/>
        <v>0</v>
      </c>
      <c r="N187" s="19">
        <f t="shared" si="58"/>
        <v>3</v>
      </c>
      <c r="O187" s="19">
        <f t="shared" si="59"/>
        <v>10</v>
      </c>
      <c r="P187" s="19">
        <f t="shared" si="60"/>
        <v>13</v>
      </c>
      <c r="Q187" s="27">
        <f t="shared" si="61"/>
        <v>0</v>
      </c>
      <c r="R187" s="27" t="str">
        <f t="shared" si="62"/>
        <v>C</v>
      </c>
      <c r="S187" s="27">
        <f t="shared" si="63"/>
        <v>0</v>
      </c>
      <c r="T187" s="36" t="s">
        <v>91</v>
      </c>
    </row>
    <row r="188" spans="1:20" ht="30" customHeight="1" x14ac:dyDescent="0.2">
      <c r="A188" s="31" t="str">
        <f t="shared" si="53"/>
        <v>LMR2210</v>
      </c>
      <c r="B188" s="139" t="s">
        <v>150</v>
      </c>
      <c r="C188" s="139"/>
      <c r="D188" s="139"/>
      <c r="E188" s="139"/>
      <c r="F188" s="139"/>
      <c r="G188" s="139"/>
      <c r="H188" s="139"/>
      <c r="I188" s="139"/>
      <c r="J188" s="19">
        <f t="shared" si="54"/>
        <v>8</v>
      </c>
      <c r="K188" s="19">
        <f t="shared" si="55"/>
        <v>2</v>
      </c>
      <c r="L188" s="19">
        <f t="shared" si="56"/>
        <v>2</v>
      </c>
      <c r="M188" s="19">
        <f t="shared" si="57"/>
        <v>0</v>
      </c>
      <c r="N188" s="19">
        <f t="shared" si="58"/>
        <v>4</v>
      </c>
      <c r="O188" s="19">
        <f t="shared" si="59"/>
        <v>10</v>
      </c>
      <c r="P188" s="19">
        <f t="shared" si="60"/>
        <v>14</v>
      </c>
      <c r="Q188" s="27" t="str">
        <f t="shared" si="61"/>
        <v>E</v>
      </c>
      <c r="R188" s="27">
        <f t="shared" si="62"/>
        <v>0</v>
      </c>
      <c r="S188" s="27">
        <f t="shared" si="63"/>
        <v>0</v>
      </c>
      <c r="T188" s="36" t="s">
        <v>91</v>
      </c>
    </row>
    <row r="189" spans="1:20" ht="41.25" customHeight="1" x14ac:dyDescent="0.2">
      <c r="A189" s="31" t="str">
        <f t="shared" si="53"/>
        <v>LMR2211</v>
      </c>
      <c r="B189" s="139" t="s">
        <v>152</v>
      </c>
      <c r="C189" s="139"/>
      <c r="D189" s="139"/>
      <c r="E189" s="139"/>
      <c r="F189" s="139"/>
      <c r="G189" s="139"/>
      <c r="H189" s="139"/>
      <c r="I189" s="139"/>
      <c r="J189" s="19">
        <f t="shared" si="54"/>
        <v>8</v>
      </c>
      <c r="K189" s="19">
        <f t="shared" si="55"/>
        <v>2</v>
      </c>
      <c r="L189" s="19">
        <f t="shared" si="56"/>
        <v>1</v>
      </c>
      <c r="M189" s="19">
        <f t="shared" si="57"/>
        <v>1</v>
      </c>
      <c r="N189" s="19">
        <f t="shared" si="58"/>
        <v>4</v>
      </c>
      <c r="O189" s="19">
        <f t="shared" si="59"/>
        <v>10</v>
      </c>
      <c r="P189" s="19">
        <f t="shared" si="60"/>
        <v>14</v>
      </c>
      <c r="Q189" s="27" t="str">
        <f t="shared" si="61"/>
        <v>E</v>
      </c>
      <c r="R189" s="27">
        <f t="shared" si="62"/>
        <v>0</v>
      </c>
      <c r="S189" s="27">
        <f t="shared" si="63"/>
        <v>0</v>
      </c>
      <c r="T189" s="36" t="s">
        <v>91</v>
      </c>
    </row>
    <row r="190" spans="1:20" hidden="1" x14ac:dyDescent="0.2">
      <c r="A190" s="31" t="str">
        <f t="shared" si="53"/>
        <v/>
      </c>
      <c r="B190" s="138"/>
      <c r="C190" s="138"/>
      <c r="D190" s="138"/>
      <c r="E190" s="138"/>
      <c r="F190" s="138"/>
      <c r="G190" s="138"/>
      <c r="H190" s="138"/>
      <c r="I190" s="138"/>
      <c r="J190" s="19" t="str">
        <f t="shared" si="54"/>
        <v/>
      </c>
      <c r="K190" s="19" t="str">
        <f t="shared" si="55"/>
        <v/>
      </c>
      <c r="L190" s="19" t="str">
        <f t="shared" si="56"/>
        <v/>
      </c>
      <c r="M190" s="19" t="str">
        <f t="shared" si="57"/>
        <v/>
      </c>
      <c r="N190" s="19" t="str">
        <f t="shared" si="58"/>
        <v/>
      </c>
      <c r="O190" s="19" t="str">
        <f t="shared" si="59"/>
        <v/>
      </c>
      <c r="P190" s="19" t="str">
        <f t="shared" si="60"/>
        <v/>
      </c>
      <c r="Q190" s="27" t="str">
        <f t="shared" si="61"/>
        <v/>
      </c>
      <c r="R190" s="27" t="str">
        <f t="shared" si="62"/>
        <v/>
      </c>
      <c r="S190" s="27" t="str">
        <f t="shared" si="63"/>
        <v/>
      </c>
      <c r="T190" s="18" t="s">
        <v>91</v>
      </c>
    </row>
    <row r="191" spans="1:20" hidden="1" x14ac:dyDescent="0.2">
      <c r="A191" s="31" t="str">
        <f t="shared" si="53"/>
        <v/>
      </c>
      <c r="B191" s="138"/>
      <c r="C191" s="138"/>
      <c r="D191" s="138"/>
      <c r="E191" s="138"/>
      <c r="F191" s="138"/>
      <c r="G191" s="138"/>
      <c r="H191" s="138"/>
      <c r="I191" s="138"/>
      <c r="J191" s="19" t="str">
        <f t="shared" si="54"/>
        <v/>
      </c>
      <c r="K191" s="19" t="str">
        <f t="shared" si="55"/>
        <v/>
      </c>
      <c r="L191" s="19" t="str">
        <f t="shared" si="56"/>
        <v/>
      </c>
      <c r="M191" s="19" t="str">
        <f t="shared" si="57"/>
        <v/>
      </c>
      <c r="N191" s="19" t="str">
        <f t="shared" si="58"/>
        <v/>
      </c>
      <c r="O191" s="19" t="str">
        <f t="shared" si="59"/>
        <v/>
      </c>
      <c r="P191" s="19" t="str">
        <f t="shared" si="60"/>
        <v/>
      </c>
      <c r="Q191" s="27" t="str">
        <f t="shared" si="61"/>
        <v/>
      </c>
      <c r="R191" s="27" t="str">
        <f t="shared" si="62"/>
        <v/>
      </c>
      <c r="S191" s="27" t="str">
        <f t="shared" si="63"/>
        <v/>
      </c>
      <c r="T191" s="18" t="s">
        <v>91</v>
      </c>
    </row>
    <row r="192" spans="1:20" hidden="1" x14ac:dyDescent="0.2">
      <c r="A192" s="31" t="str">
        <f t="shared" si="53"/>
        <v/>
      </c>
      <c r="B192" s="138"/>
      <c r="C192" s="138"/>
      <c r="D192" s="138"/>
      <c r="E192" s="138"/>
      <c r="F192" s="138"/>
      <c r="G192" s="138"/>
      <c r="H192" s="138"/>
      <c r="I192" s="138"/>
      <c r="J192" s="19" t="str">
        <f t="shared" si="54"/>
        <v/>
      </c>
      <c r="K192" s="19" t="str">
        <f t="shared" si="55"/>
        <v/>
      </c>
      <c r="L192" s="19" t="str">
        <f t="shared" si="56"/>
        <v/>
      </c>
      <c r="M192" s="19" t="str">
        <f t="shared" si="57"/>
        <v/>
      </c>
      <c r="N192" s="19" t="str">
        <f t="shared" si="58"/>
        <v/>
      </c>
      <c r="O192" s="19" t="str">
        <f t="shared" si="59"/>
        <v/>
      </c>
      <c r="P192" s="19" t="str">
        <f t="shared" si="60"/>
        <v/>
      </c>
      <c r="Q192" s="27" t="str">
        <f t="shared" si="61"/>
        <v/>
      </c>
      <c r="R192" s="27" t="str">
        <f t="shared" si="62"/>
        <v/>
      </c>
      <c r="S192" s="27" t="str">
        <f t="shared" si="63"/>
        <v/>
      </c>
      <c r="T192" s="18" t="s">
        <v>91</v>
      </c>
    </row>
    <row r="193" spans="1:20" hidden="1" x14ac:dyDescent="0.2">
      <c r="A193" s="31" t="str">
        <f t="shared" si="53"/>
        <v/>
      </c>
      <c r="B193" s="138"/>
      <c r="C193" s="138"/>
      <c r="D193" s="138"/>
      <c r="E193" s="138"/>
      <c r="F193" s="138"/>
      <c r="G193" s="138"/>
      <c r="H193" s="138"/>
      <c r="I193" s="138"/>
      <c r="J193" s="19" t="str">
        <f t="shared" si="54"/>
        <v/>
      </c>
      <c r="K193" s="19" t="str">
        <f t="shared" si="55"/>
        <v/>
      </c>
      <c r="L193" s="19" t="str">
        <f t="shared" si="56"/>
        <v/>
      </c>
      <c r="M193" s="19" t="str">
        <f t="shared" si="57"/>
        <v/>
      </c>
      <c r="N193" s="19" t="str">
        <f t="shared" si="58"/>
        <v/>
      </c>
      <c r="O193" s="19" t="str">
        <f t="shared" si="59"/>
        <v/>
      </c>
      <c r="P193" s="19" t="str">
        <f t="shared" si="60"/>
        <v/>
      </c>
      <c r="Q193" s="27" t="str">
        <f t="shared" si="61"/>
        <v/>
      </c>
      <c r="R193" s="27" t="str">
        <f t="shared" si="62"/>
        <v/>
      </c>
      <c r="S193" s="27" t="str">
        <f t="shared" si="63"/>
        <v/>
      </c>
      <c r="T193" s="18" t="s">
        <v>91</v>
      </c>
    </row>
    <row r="194" spans="1:20" hidden="1" x14ac:dyDescent="0.2">
      <c r="A194" s="31" t="str">
        <f t="shared" si="53"/>
        <v/>
      </c>
      <c r="B194" s="138"/>
      <c r="C194" s="138"/>
      <c r="D194" s="138"/>
      <c r="E194" s="138"/>
      <c r="F194" s="138"/>
      <c r="G194" s="138"/>
      <c r="H194" s="138"/>
      <c r="I194" s="138"/>
      <c r="J194" s="19" t="str">
        <f t="shared" si="54"/>
        <v/>
      </c>
      <c r="K194" s="19" t="str">
        <f t="shared" si="55"/>
        <v/>
      </c>
      <c r="L194" s="19" t="str">
        <f t="shared" si="56"/>
        <v/>
      </c>
      <c r="M194" s="19" t="str">
        <f t="shared" si="57"/>
        <v/>
      </c>
      <c r="N194" s="19" t="str">
        <f t="shared" si="58"/>
        <v/>
      </c>
      <c r="O194" s="19" t="str">
        <f t="shared" si="59"/>
        <v/>
      </c>
      <c r="P194" s="19" t="str">
        <f t="shared" si="60"/>
        <v/>
      </c>
      <c r="Q194" s="27" t="str">
        <f t="shared" si="61"/>
        <v/>
      </c>
      <c r="R194" s="27" t="str">
        <f t="shared" si="62"/>
        <v/>
      </c>
      <c r="S194" s="27" t="str">
        <f t="shared" si="63"/>
        <v/>
      </c>
      <c r="T194" s="18" t="s">
        <v>91</v>
      </c>
    </row>
    <row r="195" spans="1:20" hidden="1" x14ac:dyDescent="0.2">
      <c r="A195" s="31" t="str">
        <f t="shared" si="53"/>
        <v/>
      </c>
      <c r="B195" s="138"/>
      <c r="C195" s="138"/>
      <c r="D195" s="138"/>
      <c r="E195" s="138"/>
      <c r="F195" s="138"/>
      <c r="G195" s="138"/>
      <c r="H195" s="138"/>
      <c r="I195" s="138"/>
      <c r="J195" s="19" t="str">
        <f t="shared" si="54"/>
        <v/>
      </c>
      <c r="K195" s="19" t="str">
        <f t="shared" si="55"/>
        <v/>
      </c>
      <c r="L195" s="19" t="str">
        <f t="shared" si="56"/>
        <v/>
      </c>
      <c r="M195" s="19" t="str">
        <f t="shared" si="57"/>
        <v/>
      </c>
      <c r="N195" s="19" t="str">
        <f t="shared" si="58"/>
        <v/>
      </c>
      <c r="O195" s="19" t="str">
        <f t="shared" si="59"/>
        <v/>
      </c>
      <c r="P195" s="19" t="str">
        <f t="shared" si="60"/>
        <v/>
      </c>
      <c r="Q195" s="27" t="str">
        <f t="shared" si="61"/>
        <v/>
      </c>
      <c r="R195" s="27" t="str">
        <f t="shared" si="62"/>
        <v/>
      </c>
      <c r="S195" s="27" t="str">
        <f t="shared" si="63"/>
        <v/>
      </c>
      <c r="T195" s="18" t="s">
        <v>91</v>
      </c>
    </row>
    <row r="196" spans="1:20" hidden="1" x14ac:dyDescent="0.2">
      <c r="A196" s="31" t="str">
        <f t="shared" si="53"/>
        <v/>
      </c>
      <c r="B196" s="138"/>
      <c r="C196" s="138"/>
      <c r="D196" s="138"/>
      <c r="E196" s="138"/>
      <c r="F196" s="138"/>
      <c r="G196" s="138"/>
      <c r="H196" s="138"/>
      <c r="I196" s="138"/>
      <c r="J196" s="19" t="str">
        <f t="shared" si="54"/>
        <v/>
      </c>
      <c r="K196" s="19" t="str">
        <f t="shared" si="55"/>
        <v/>
      </c>
      <c r="L196" s="19" t="str">
        <f t="shared" si="56"/>
        <v/>
      </c>
      <c r="M196" s="19" t="str">
        <f t="shared" si="57"/>
        <v/>
      </c>
      <c r="N196" s="19" t="str">
        <f t="shared" si="58"/>
        <v/>
      </c>
      <c r="O196" s="19" t="str">
        <f t="shared" si="59"/>
        <v/>
      </c>
      <c r="P196" s="19" t="str">
        <f t="shared" si="60"/>
        <v/>
      </c>
      <c r="Q196" s="27" t="str">
        <f t="shared" si="61"/>
        <v/>
      </c>
      <c r="R196" s="27" t="str">
        <f t="shared" si="62"/>
        <v/>
      </c>
      <c r="S196" s="27" t="str">
        <f t="shared" si="63"/>
        <v/>
      </c>
      <c r="T196" s="18" t="s">
        <v>91</v>
      </c>
    </row>
    <row r="197" spans="1:20" hidden="1" x14ac:dyDescent="0.2">
      <c r="A197" s="31" t="str">
        <f t="shared" si="53"/>
        <v/>
      </c>
      <c r="B197" s="138"/>
      <c r="C197" s="138"/>
      <c r="D197" s="138"/>
      <c r="E197" s="138"/>
      <c r="F197" s="138"/>
      <c r="G197" s="138"/>
      <c r="H197" s="138"/>
      <c r="I197" s="138"/>
      <c r="J197" s="19" t="str">
        <f t="shared" si="54"/>
        <v/>
      </c>
      <c r="K197" s="19" t="str">
        <f t="shared" si="55"/>
        <v/>
      </c>
      <c r="L197" s="19" t="str">
        <f t="shared" si="56"/>
        <v/>
      </c>
      <c r="M197" s="19" t="str">
        <f t="shared" si="57"/>
        <v/>
      </c>
      <c r="N197" s="19" t="str">
        <f t="shared" si="58"/>
        <v/>
      </c>
      <c r="O197" s="19" t="str">
        <f t="shared" si="59"/>
        <v/>
      </c>
      <c r="P197" s="19" t="str">
        <f t="shared" si="60"/>
        <v/>
      </c>
      <c r="Q197" s="27" t="str">
        <f t="shared" si="61"/>
        <v/>
      </c>
      <c r="R197" s="27" t="str">
        <f t="shared" si="62"/>
        <v/>
      </c>
      <c r="S197" s="27" t="str">
        <f t="shared" si="63"/>
        <v/>
      </c>
      <c r="T197" s="18" t="s">
        <v>91</v>
      </c>
    </row>
    <row r="198" spans="1:20" hidden="1" x14ac:dyDescent="0.2">
      <c r="A198" s="31" t="str">
        <f t="shared" si="53"/>
        <v/>
      </c>
      <c r="B198" s="144"/>
      <c r="C198" s="145"/>
      <c r="D198" s="145"/>
      <c r="E198" s="145"/>
      <c r="F198" s="145"/>
      <c r="G198" s="145"/>
      <c r="H198" s="145"/>
      <c r="I198" s="146"/>
      <c r="J198" s="19" t="str">
        <f t="shared" si="54"/>
        <v/>
      </c>
      <c r="K198" s="19" t="str">
        <f t="shared" si="55"/>
        <v/>
      </c>
      <c r="L198" s="19" t="str">
        <f t="shared" si="56"/>
        <v/>
      </c>
      <c r="M198" s="19" t="str">
        <f t="shared" si="57"/>
        <v/>
      </c>
      <c r="N198" s="19" t="str">
        <f t="shared" si="58"/>
        <v/>
      </c>
      <c r="O198" s="19" t="str">
        <f t="shared" si="59"/>
        <v/>
      </c>
      <c r="P198" s="19" t="str">
        <f t="shared" si="60"/>
        <v/>
      </c>
      <c r="Q198" s="27" t="str">
        <f t="shared" si="61"/>
        <v/>
      </c>
      <c r="R198" s="27" t="str">
        <f t="shared" si="62"/>
        <v/>
      </c>
      <c r="S198" s="27" t="str">
        <f t="shared" si="63"/>
        <v/>
      </c>
      <c r="T198" s="18" t="s">
        <v>91</v>
      </c>
    </row>
    <row r="199" spans="1:20" hidden="1" x14ac:dyDescent="0.2">
      <c r="A199" s="31" t="str">
        <f t="shared" si="53"/>
        <v/>
      </c>
      <c r="B199" s="138"/>
      <c r="C199" s="138"/>
      <c r="D199" s="138"/>
      <c r="E199" s="138"/>
      <c r="F199" s="138"/>
      <c r="G199" s="138"/>
      <c r="H199" s="138"/>
      <c r="I199" s="138"/>
      <c r="J199" s="19" t="str">
        <f t="shared" si="54"/>
        <v/>
      </c>
      <c r="K199" s="19" t="str">
        <f t="shared" si="55"/>
        <v/>
      </c>
      <c r="L199" s="19" t="str">
        <f t="shared" si="56"/>
        <v/>
      </c>
      <c r="M199" s="19" t="str">
        <f t="shared" si="57"/>
        <v/>
      </c>
      <c r="N199" s="19" t="str">
        <f t="shared" si="58"/>
        <v/>
      </c>
      <c r="O199" s="19" t="str">
        <f t="shared" si="59"/>
        <v/>
      </c>
      <c r="P199" s="19" t="str">
        <f t="shared" si="60"/>
        <v/>
      </c>
      <c r="Q199" s="27" t="str">
        <f t="shared" si="61"/>
        <v/>
      </c>
      <c r="R199" s="27" t="str">
        <f t="shared" si="62"/>
        <v/>
      </c>
      <c r="S199" s="27" t="str">
        <f t="shared" si="63"/>
        <v/>
      </c>
      <c r="T199" s="18" t="s">
        <v>91</v>
      </c>
    </row>
    <row r="200" spans="1:20" hidden="1" x14ac:dyDescent="0.2">
      <c r="A200" s="31" t="str">
        <f t="shared" si="53"/>
        <v/>
      </c>
      <c r="B200" s="138"/>
      <c r="C200" s="138"/>
      <c r="D200" s="138"/>
      <c r="E200" s="138"/>
      <c r="F200" s="138"/>
      <c r="G200" s="138"/>
      <c r="H200" s="138"/>
      <c r="I200" s="138"/>
      <c r="J200" s="19" t="str">
        <f t="shared" si="54"/>
        <v/>
      </c>
      <c r="K200" s="19" t="str">
        <f t="shared" si="55"/>
        <v/>
      </c>
      <c r="L200" s="19" t="str">
        <f t="shared" si="56"/>
        <v/>
      </c>
      <c r="M200" s="19" t="str">
        <f t="shared" si="57"/>
        <v/>
      </c>
      <c r="N200" s="19" t="str">
        <f t="shared" si="58"/>
        <v/>
      </c>
      <c r="O200" s="19" t="str">
        <f t="shared" si="59"/>
        <v/>
      </c>
      <c r="P200" s="19" t="str">
        <f t="shared" si="60"/>
        <v/>
      </c>
      <c r="Q200" s="27" t="str">
        <f t="shared" si="61"/>
        <v/>
      </c>
      <c r="R200" s="27" t="str">
        <f t="shared" si="62"/>
        <v/>
      </c>
      <c r="S200" s="27" t="str">
        <f t="shared" si="63"/>
        <v/>
      </c>
      <c r="T200" s="18" t="s">
        <v>91</v>
      </c>
    </row>
    <row r="201" spans="1:20" hidden="1" x14ac:dyDescent="0.2">
      <c r="A201" s="31" t="str">
        <f t="shared" si="53"/>
        <v/>
      </c>
      <c r="B201" s="138"/>
      <c r="C201" s="138"/>
      <c r="D201" s="138"/>
      <c r="E201" s="138"/>
      <c r="F201" s="138"/>
      <c r="G201" s="138"/>
      <c r="H201" s="138"/>
      <c r="I201" s="138"/>
      <c r="J201" s="19" t="str">
        <f t="shared" si="54"/>
        <v/>
      </c>
      <c r="K201" s="19" t="str">
        <f t="shared" si="55"/>
        <v/>
      </c>
      <c r="L201" s="19" t="str">
        <f t="shared" si="56"/>
        <v/>
      </c>
      <c r="M201" s="19" t="str">
        <f t="shared" si="57"/>
        <v/>
      </c>
      <c r="N201" s="19" t="str">
        <f t="shared" si="58"/>
        <v/>
      </c>
      <c r="O201" s="19" t="str">
        <f t="shared" si="59"/>
        <v/>
      </c>
      <c r="P201" s="19" t="str">
        <f t="shared" si="60"/>
        <v/>
      </c>
      <c r="Q201" s="27" t="str">
        <f t="shared" si="61"/>
        <v/>
      </c>
      <c r="R201" s="27" t="str">
        <f t="shared" si="62"/>
        <v/>
      </c>
      <c r="S201" s="27" t="str">
        <f t="shared" si="63"/>
        <v/>
      </c>
      <c r="T201" s="18" t="s">
        <v>91</v>
      </c>
    </row>
    <row r="202" spans="1:20" hidden="1" x14ac:dyDescent="0.2">
      <c r="A202" s="31" t="str">
        <f t="shared" si="53"/>
        <v/>
      </c>
      <c r="B202" s="138"/>
      <c r="C202" s="138"/>
      <c r="D202" s="138"/>
      <c r="E202" s="138"/>
      <c r="F202" s="138"/>
      <c r="G202" s="138"/>
      <c r="H202" s="138"/>
      <c r="I202" s="138"/>
      <c r="J202" s="19" t="str">
        <f t="shared" si="54"/>
        <v/>
      </c>
      <c r="K202" s="19" t="str">
        <f t="shared" si="55"/>
        <v/>
      </c>
      <c r="L202" s="19" t="str">
        <f t="shared" si="56"/>
        <v/>
      </c>
      <c r="M202" s="19" t="str">
        <f t="shared" si="57"/>
        <v/>
      </c>
      <c r="N202" s="19" t="str">
        <f t="shared" si="58"/>
        <v/>
      </c>
      <c r="O202" s="19" t="str">
        <f t="shared" si="59"/>
        <v/>
      </c>
      <c r="P202" s="19" t="str">
        <f t="shared" si="60"/>
        <v/>
      </c>
      <c r="Q202" s="27" t="str">
        <f t="shared" si="61"/>
        <v/>
      </c>
      <c r="R202" s="27" t="str">
        <f t="shared" si="62"/>
        <v/>
      </c>
      <c r="S202" s="27" t="str">
        <f t="shared" si="63"/>
        <v/>
      </c>
      <c r="T202" s="18" t="s">
        <v>91</v>
      </c>
    </row>
    <row r="203" spans="1:20" hidden="1" x14ac:dyDescent="0.2">
      <c r="A203" s="31" t="str">
        <f t="shared" si="53"/>
        <v/>
      </c>
      <c r="B203" s="138"/>
      <c r="C203" s="138"/>
      <c r="D203" s="138"/>
      <c r="E203" s="138"/>
      <c r="F203" s="138"/>
      <c r="G203" s="138"/>
      <c r="H203" s="138"/>
      <c r="I203" s="138"/>
      <c r="J203" s="19" t="str">
        <f t="shared" si="54"/>
        <v/>
      </c>
      <c r="K203" s="19" t="str">
        <f t="shared" si="55"/>
        <v/>
      </c>
      <c r="L203" s="19" t="str">
        <f t="shared" si="56"/>
        <v/>
      </c>
      <c r="M203" s="19" t="str">
        <f t="shared" si="57"/>
        <v/>
      </c>
      <c r="N203" s="19" t="str">
        <f t="shared" si="58"/>
        <v/>
      </c>
      <c r="O203" s="19" t="str">
        <f t="shared" si="59"/>
        <v/>
      </c>
      <c r="P203" s="19" t="str">
        <f t="shared" si="60"/>
        <v/>
      </c>
      <c r="Q203" s="27" t="str">
        <f t="shared" si="61"/>
        <v/>
      </c>
      <c r="R203" s="27" t="str">
        <f t="shared" si="62"/>
        <v/>
      </c>
      <c r="S203" s="27" t="str">
        <f t="shared" si="63"/>
        <v/>
      </c>
      <c r="T203" s="18" t="s">
        <v>91</v>
      </c>
    </row>
    <row r="204" spans="1:20" hidden="1" x14ac:dyDescent="0.2">
      <c r="A204" s="31" t="str">
        <f t="shared" si="53"/>
        <v/>
      </c>
      <c r="B204" s="138"/>
      <c r="C204" s="138"/>
      <c r="D204" s="138"/>
      <c r="E204" s="138"/>
      <c r="F204" s="138"/>
      <c r="G204" s="138"/>
      <c r="H204" s="138"/>
      <c r="I204" s="138"/>
      <c r="J204" s="19" t="str">
        <f t="shared" si="54"/>
        <v/>
      </c>
      <c r="K204" s="19" t="str">
        <f t="shared" si="55"/>
        <v/>
      </c>
      <c r="L204" s="19" t="str">
        <f t="shared" si="56"/>
        <v/>
      </c>
      <c r="M204" s="19" t="str">
        <f t="shared" si="57"/>
        <v/>
      </c>
      <c r="N204" s="19" t="str">
        <f t="shared" si="58"/>
        <v/>
      </c>
      <c r="O204" s="19" t="str">
        <f t="shared" si="59"/>
        <v/>
      </c>
      <c r="P204" s="19" t="str">
        <f t="shared" si="60"/>
        <v/>
      </c>
      <c r="Q204" s="27" t="str">
        <f t="shared" si="61"/>
        <v/>
      </c>
      <c r="R204" s="27" t="str">
        <f t="shared" si="62"/>
        <v/>
      </c>
      <c r="S204" s="27" t="str">
        <f t="shared" si="63"/>
        <v/>
      </c>
      <c r="T204" s="18" t="s">
        <v>91</v>
      </c>
    </row>
    <row r="205" spans="1:20" hidden="1" x14ac:dyDescent="0.2">
      <c r="A205" s="31" t="str">
        <f t="shared" si="53"/>
        <v/>
      </c>
      <c r="B205" s="138"/>
      <c r="C205" s="138"/>
      <c r="D205" s="138"/>
      <c r="E205" s="138"/>
      <c r="F205" s="138"/>
      <c r="G205" s="138"/>
      <c r="H205" s="138"/>
      <c r="I205" s="138"/>
      <c r="J205" s="19" t="str">
        <f t="shared" si="54"/>
        <v/>
      </c>
      <c r="K205" s="19" t="str">
        <f t="shared" si="55"/>
        <v/>
      </c>
      <c r="L205" s="19" t="str">
        <f t="shared" si="56"/>
        <v/>
      </c>
      <c r="M205" s="19" t="str">
        <f t="shared" si="57"/>
        <v/>
      </c>
      <c r="N205" s="19" t="str">
        <f t="shared" si="58"/>
        <v/>
      </c>
      <c r="O205" s="19" t="str">
        <f t="shared" si="59"/>
        <v/>
      </c>
      <c r="P205" s="19" t="str">
        <f t="shared" si="60"/>
        <v/>
      </c>
      <c r="Q205" s="27" t="str">
        <f t="shared" si="61"/>
        <v/>
      </c>
      <c r="R205" s="27" t="str">
        <f t="shared" si="62"/>
        <v/>
      </c>
      <c r="S205" s="27" t="str">
        <f t="shared" si="63"/>
        <v/>
      </c>
      <c r="T205" s="18" t="s">
        <v>91</v>
      </c>
    </row>
    <row r="206" spans="1:20" ht="28.5" customHeight="1" x14ac:dyDescent="0.2">
      <c r="A206" s="140" t="s">
        <v>79</v>
      </c>
      <c r="B206" s="141"/>
      <c r="C206" s="141"/>
      <c r="D206" s="141"/>
      <c r="E206" s="141"/>
      <c r="F206" s="141"/>
      <c r="G206" s="141"/>
      <c r="H206" s="141"/>
      <c r="I206" s="142"/>
      <c r="J206" s="41">
        <f>SUM(J182:J205)</f>
        <v>61</v>
      </c>
      <c r="K206" s="41">
        <f t="shared" ref="K206:P206" si="64">SUM(K182:K205)</f>
        <v>16</v>
      </c>
      <c r="L206" s="41">
        <f t="shared" si="64"/>
        <v>10</v>
      </c>
      <c r="M206" s="41">
        <f t="shared" si="64"/>
        <v>4</v>
      </c>
      <c r="N206" s="41">
        <f t="shared" si="64"/>
        <v>30</v>
      </c>
      <c r="O206" s="41">
        <f t="shared" si="64"/>
        <v>79</v>
      </c>
      <c r="P206" s="41">
        <f t="shared" si="64"/>
        <v>109</v>
      </c>
      <c r="Q206" s="42">
        <f>COUNTIF(Q182:Q205,"E")</f>
        <v>5</v>
      </c>
      <c r="R206" s="42">
        <f>COUNTIF(R182:R205,"C")</f>
        <v>3</v>
      </c>
      <c r="S206" s="42">
        <f>COUNTIF(S182:S205,"VP")</f>
        <v>0</v>
      </c>
      <c r="T206" s="43"/>
    </row>
    <row r="207" spans="1:20" ht="12.75" customHeight="1" x14ac:dyDescent="0.2">
      <c r="A207" s="121" t="s">
        <v>49</v>
      </c>
      <c r="B207" s="122"/>
      <c r="C207" s="122"/>
      <c r="D207" s="122"/>
      <c r="E207" s="122"/>
      <c r="F207" s="122"/>
      <c r="G207" s="122"/>
      <c r="H207" s="122"/>
      <c r="I207" s="122"/>
      <c r="J207" s="123"/>
      <c r="K207" s="41">
        <f>K206*14</f>
        <v>224</v>
      </c>
      <c r="L207" s="41">
        <f>L206*14</f>
        <v>140</v>
      </c>
      <c r="M207" s="41">
        <f t="shared" ref="M207:P207" si="65">M206*14</f>
        <v>56</v>
      </c>
      <c r="N207" s="41">
        <f t="shared" si="65"/>
        <v>420</v>
      </c>
      <c r="O207" s="41">
        <f t="shared" si="65"/>
        <v>1106</v>
      </c>
      <c r="P207" s="41">
        <f t="shared" si="65"/>
        <v>1526</v>
      </c>
      <c r="Q207" s="127"/>
      <c r="R207" s="128"/>
      <c r="S207" s="128"/>
      <c r="T207" s="129"/>
    </row>
    <row r="208" spans="1:20" x14ac:dyDescent="0.2">
      <c r="A208" s="124"/>
      <c r="B208" s="125"/>
      <c r="C208" s="125"/>
      <c r="D208" s="125"/>
      <c r="E208" s="125"/>
      <c r="F208" s="125"/>
      <c r="G208" s="125"/>
      <c r="H208" s="125"/>
      <c r="I208" s="125"/>
      <c r="J208" s="126"/>
      <c r="K208" s="115">
        <f>SUM(K207:M207)</f>
        <v>420</v>
      </c>
      <c r="L208" s="116"/>
      <c r="M208" s="117"/>
      <c r="N208" s="118">
        <f>SUM(N207:O207)</f>
        <v>1526</v>
      </c>
      <c r="O208" s="119"/>
      <c r="P208" s="120"/>
      <c r="Q208" s="130"/>
      <c r="R208" s="131"/>
      <c r="S208" s="131"/>
      <c r="T208" s="132"/>
    </row>
    <row r="209" spans="1:34" hidden="1" x14ac:dyDescent="0.2"/>
    <row r="210" spans="1:34" hidden="1" x14ac:dyDescent="0.2">
      <c r="B210" s="2"/>
      <c r="C210" s="2"/>
      <c r="D210" s="2"/>
      <c r="E210" s="2"/>
      <c r="F210" s="2"/>
      <c r="G210" s="2"/>
      <c r="M210" s="8"/>
      <c r="N210" s="8"/>
      <c r="O210" s="8"/>
      <c r="P210" s="8"/>
      <c r="Q210" s="8"/>
      <c r="R210" s="8"/>
      <c r="S210" s="8"/>
    </row>
    <row r="211" spans="1:34" hidden="1" x14ac:dyDescent="0.2">
      <c r="B211" s="8"/>
      <c r="C211" s="8"/>
      <c r="D211" s="8"/>
      <c r="E211" s="8"/>
      <c r="F211" s="8"/>
      <c r="G211" s="8"/>
      <c r="H211" s="16"/>
      <c r="I211" s="16"/>
      <c r="J211" s="16"/>
      <c r="M211" s="8"/>
      <c r="N211" s="8"/>
      <c r="O211" s="8"/>
      <c r="P211" s="8"/>
      <c r="Q211" s="8"/>
      <c r="R211" s="8"/>
      <c r="S211" s="8"/>
    </row>
    <row r="213" spans="1:34" x14ac:dyDescent="0.2">
      <c r="A213" s="133" t="s">
        <v>59</v>
      </c>
      <c r="B213" s="133"/>
    </row>
    <row r="214" spans="1:34" x14ac:dyDescent="0.2">
      <c r="A214" s="134" t="s">
        <v>27</v>
      </c>
      <c r="B214" s="111" t="s">
        <v>51</v>
      </c>
      <c r="C214" s="136"/>
      <c r="D214" s="136"/>
      <c r="E214" s="136"/>
      <c r="F214" s="136"/>
      <c r="G214" s="112"/>
      <c r="H214" s="111" t="s">
        <v>54</v>
      </c>
      <c r="I214" s="112"/>
      <c r="J214" s="86" t="s">
        <v>55</v>
      </c>
      <c r="K214" s="87"/>
      <c r="L214" s="87"/>
      <c r="M214" s="87"/>
      <c r="N214" s="87"/>
      <c r="O214" s="88"/>
      <c r="P214" s="111" t="s">
        <v>48</v>
      </c>
      <c r="Q214" s="112"/>
      <c r="R214" s="86" t="s">
        <v>56</v>
      </c>
      <c r="S214" s="87"/>
      <c r="T214" s="88"/>
    </row>
    <row r="215" spans="1:34" x14ac:dyDescent="0.2">
      <c r="A215" s="135"/>
      <c r="B215" s="113"/>
      <c r="C215" s="137"/>
      <c r="D215" s="137"/>
      <c r="E215" s="137"/>
      <c r="F215" s="137"/>
      <c r="G215" s="114"/>
      <c r="H215" s="113"/>
      <c r="I215" s="114"/>
      <c r="J215" s="86" t="s">
        <v>34</v>
      </c>
      <c r="K215" s="88"/>
      <c r="L215" s="86" t="s">
        <v>7</v>
      </c>
      <c r="M215" s="88"/>
      <c r="N215" s="86" t="s">
        <v>31</v>
      </c>
      <c r="O215" s="88"/>
      <c r="P215" s="113"/>
      <c r="Q215" s="114"/>
      <c r="R215" s="40" t="s">
        <v>57</v>
      </c>
      <c r="S215" s="86" t="s">
        <v>58</v>
      </c>
      <c r="T215" s="88"/>
      <c r="U215" s="50" t="s">
        <v>94</v>
      </c>
    </row>
    <row r="216" spans="1:34" x14ac:dyDescent="0.2">
      <c r="A216" s="40">
        <v>1</v>
      </c>
      <c r="B216" s="86" t="s">
        <v>52</v>
      </c>
      <c r="C216" s="87"/>
      <c r="D216" s="87"/>
      <c r="E216" s="87"/>
      <c r="F216" s="87"/>
      <c r="G216" s="88"/>
      <c r="H216" s="96">
        <f>J216</f>
        <v>686</v>
      </c>
      <c r="I216" s="96"/>
      <c r="J216" s="97">
        <f>SUM(N52,N68,N86,N102)*14-J217</f>
        <v>686</v>
      </c>
      <c r="K216" s="98"/>
      <c r="L216" s="97">
        <f>SUM(O52,O68,O86,O102)*14-L217</f>
        <v>1778</v>
      </c>
      <c r="M216" s="98"/>
      <c r="N216" s="99">
        <f>SUM(P52,P68,P86,P102)*14-N217</f>
        <v>2464</v>
      </c>
      <c r="O216" s="100"/>
      <c r="P216" s="101">
        <f>H216/H218</f>
        <v>0.84482758620689657</v>
      </c>
      <c r="Q216" s="102"/>
      <c r="R216" s="53">
        <f>SUM(J52,J68)-R217</f>
        <v>46</v>
      </c>
      <c r="S216" s="103">
        <f>SUM(J86,J102)-S217</f>
        <v>53</v>
      </c>
      <c r="T216" s="104"/>
    </row>
    <row r="217" spans="1:34" x14ac:dyDescent="0.2">
      <c r="A217" s="40">
        <v>2</v>
      </c>
      <c r="B217" s="86" t="s">
        <v>53</v>
      </c>
      <c r="C217" s="87"/>
      <c r="D217" s="87"/>
      <c r="E217" s="87"/>
      <c r="F217" s="87"/>
      <c r="G217" s="88"/>
      <c r="H217" s="105">
        <f>J217</f>
        <v>126</v>
      </c>
      <c r="I217" s="96"/>
      <c r="J217" s="106">
        <f>N139</f>
        <v>126</v>
      </c>
      <c r="K217" s="107"/>
      <c r="L217" s="106">
        <f>O139</f>
        <v>420</v>
      </c>
      <c r="M217" s="107"/>
      <c r="N217" s="108">
        <f>P139</f>
        <v>546</v>
      </c>
      <c r="O217" s="100"/>
      <c r="P217" s="101">
        <f>H217/H218</f>
        <v>0.15517241379310345</v>
      </c>
      <c r="Q217" s="102"/>
      <c r="R217" s="17">
        <v>14</v>
      </c>
      <c r="S217" s="109">
        <v>7</v>
      </c>
      <c r="T217" s="110"/>
      <c r="U217" s="73" t="str">
        <f>IF(N217=P139,"Corect","Nu corespunde cu tabelul de opționale")</f>
        <v>Corect</v>
      </c>
      <c r="V217" s="74"/>
      <c r="W217" s="74"/>
      <c r="X217" s="74"/>
    </row>
    <row r="218" spans="1:34" x14ac:dyDescent="0.2">
      <c r="A218" s="86" t="s">
        <v>25</v>
      </c>
      <c r="B218" s="87"/>
      <c r="C218" s="87"/>
      <c r="D218" s="87"/>
      <c r="E218" s="87"/>
      <c r="F218" s="87"/>
      <c r="G218" s="88"/>
      <c r="H218" s="89">
        <f>J218</f>
        <v>812</v>
      </c>
      <c r="I218" s="89"/>
      <c r="J218" s="89">
        <f>SUM(J216:K217)</f>
        <v>812</v>
      </c>
      <c r="K218" s="89"/>
      <c r="L218" s="90">
        <f>SUM(L216:M217)</f>
        <v>2198</v>
      </c>
      <c r="M218" s="91"/>
      <c r="N218" s="90">
        <f>SUM(N216:O217)</f>
        <v>3010</v>
      </c>
      <c r="O218" s="91"/>
      <c r="P218" s="92">
        <f>SUM(P216:Q217)</f>
        <v>1</v>
      </c>
      <c r="Q218" s="93"/>
      <c r="R218" s="54">
        <f>SUM(R216:R217)</f>
        <v>60</v>
      </c>
      <c r="S218" s="94">
        <f>SUM(S216:T217)</f>
        <v>60</v>
      </c>
      <c r="T218" s="95"/>
    </row>
    <row r="219" spans="1:34" s="52" customFormat="1" x14ac:dyDescent="0.2">
      <c r="U219" s="50"/>
    </row>
    <row r="220" spans="1:34" hidden="1" x14ac:dyDescent="0.2">
      <c r="U220" s="244"/>
      <c r="V220" s="245"/>
      <c r="W220" s="245"/>
      <c r="X220" s="245"/>
      <c r="Y220" s="245"/>
      <c r="Z220" s="245"/>
      <c r="AA220" s="245"/>
      <c r="AB220" s="245"/>
    </row>
    <row r="221" spans="1:34" x14ac:dyDescent="0.2">
      <c r="A221" s="228" t="s">
        <v>69</v>
      </c>
      <c r="B221" s="228"/>
      <c r="C221" s="228"/>
      <c r="D221" s="228"/>
      <c r="E221" s="228"/>
      <c r="F221" s="228"/>
      <c r="G221" s="228"/>
      <c r="H221" s="228"/>
      <c r="I221" s="228"/>
      <c r="J221" s="228"/>
      <c r="K221" s="228"/>
      <c r="L221" s="228"/>
      <c r="M221" s="228"/>
      <c r="N221" s="228"/>
      <c r="O221" s="228"/>
      <c r="P221" s="228"/>
      <c r="Q221" s="228"/>
      <c r="R221" s="228"/>
      <c r="S221" s="228"/>
      <c r="T221" s="228"/>
      <c r="U221" s="245"/>
      <c r="V221" s="245"/>
      <c r="W221" s="245"/>
      <c r="X221" s="245"/>
      <c r="Y221" s="245"/>
      <c r="Z221" s="245"/>
      <c r="AA221" s="245"/>
      <c r="AB221" s="245"/>
    </row>
    <row r="222" spans="1:34" ht="12.75" customHeight="1" x14ac:dyDescent="0.2">
      <c r="A222" s="45"/>
      <c r="B222" s="45"/>
      <c r="C222" s="45"/>
      <c r="D222" s="45"/>
      <c r="E222" s="45"/>
      <c r="F222" s="45"/>
      <c r="G222" s="45"/>
      <c r="H222" s="45"/>
      <c r="I222" s="45"/>
      <c r="J222" s="45"/>
      <c r="K222" s="45"/>
      <c r="L222" s="45"/>
      <c r="M222" s="45"/>
      <c r="N222" s="45"/>
      <c r="O222" s="45"/>
      <c r="P222" s="45"/>
      <c r="Q222" s="45"/>
      <c r="R222" s="45"/>
      <c r="S222" s="45"/>
      <c r="T222" s="45"/>
      <c r="U222" s="68" t="s">
        <v>95</v>
      </c>
      <c r="V222" s="68"/>
      <c r="W222" s="68"/>
      <c r="X222" s="68"/>
      <c r="Y222" s="68"/>
      <c r="Z222" s="68"/>
      <c r="AA222" s="68"/>
      <c r="AB222" s="68"/>
      <c r="AC222" s="68"/>
      <c r="AD222" s="68"/>
      <c r="AE222" s="68"/>
      <c r="AF222" s="68"/>
      <c r="AG222" s="68"/>
      <c r="AH222" s="68"/>
    </row>
    <row r="223" spans="1:34" x14ac:dyDescent="0.2">
      <c r="A223" s="70" t="s">
        <v>70</v>
      </c>
      <c r="B223" s="70"/>
      <c r="C223" s="70"/>
      <c r="D223" s="70"/>
      <c r="E223" s="70"/>
      <c r="F223" s="70"/>
      <c r="G223" s="70"/>
      <c r="H223" s="70"/>
      <c r="I223" s="70"/>
      <c r="J223" s="70"/>
      <c r="K223" s="70"/>
      <c r="L223" s="70"/>
      <c r="M223" s="70"/>
      <c r="N223" s="70"/>
      <c r="O223" s="70"/>
      <c r="P223" s="70"/>
      <c r="Q223" s="70"/>
      <c r="R223" s="70"/>
      <c r="S223" s="70"/>
      <c r="T223" s="70"/>
      <c r="U223" s="69"/>
      <c r="V223" s="69"/>
      <c r="W223" s="69"/>
      <c r="X223" s="69"/>
      <c r="Y223" s="69"/>
      <c r="Z223" s="69"/>
      <c r="AA223" s="69"/>
      <c r="AB223" s="69"/>
      <c r="AC223" s="69"/>
      <c r="AD223" s="69"/>
      <c r="AE223" s="69"/>
      <c r="AF223" s="69"/>
      <c r="AG223" s="69"/>
      <c r="AH223" s="69"/>
    </row>
    <row r="224" spans="1:34" x14ac:dyDescent="0.2">
      <c r="A224" s="70" t="s">
        <v>27</v>
      </c>
      <c r="B224" s="70" t="s">
        <v>26</v>
      </c>
      <c r="C224" s="70"/>
      <c r="D224" s="70"/>
      <c r="E224" s="70"/>
      <c r="F224" s="70"/>
      <c r="G224" s="70"/>
      <c r="H224" s="70"/>
      <c r="I224" s="70"/>
      <c r="J224" s="151" t="s">
        <v>40</v>
      </c>
      <c r="K224" s="151" t="s">
        <v>24</v>
      </c>
      <c r="L224" s="151"/>
      <c r="M224" s="151"/>
      <c r="N224" s="151" t="s">
        <v>41</v>
      </c>
      <c r="O224" s="197"/>
      <c r="P224" s="197"/>
      <c r="Q224" s="151" t="s">
        <v>23</v>
      </c>
      <c r="R224" s="151"/>
      <c r="S224" s="151"/>
      <c r="T224" s="151" t="s">
        <v>22</v>
      </c>
      <c r="U224" s="69"/>
      <c r="V224" s="69"/>
      <c r="W224" s="69"/>
      <c r="X224" s="69"/>
      <c r="Y224" s="69"/>
      <c r="Z224" s="69"/>
      <c r="AA224" s="69"/>
      <c r="AB224" s="69"/>
      <c r="AC224" s="69"/>
      <c r="AD224" s="69"/>
      <c r="AE224" s="69"/>
      <c r="AF224" s="69"/>
      <c r="AG224" s="69"/>
      <c r="AH224" s="69"/>
    </row>
    <row r="225" spans="1:20" x14ac:dyDescent="0.2">
      <c r="A225" s="70"/>
      <c r="B225" s="70"/>
      <c r="C225" s="70"/>
      <c r="D225" s="70"/>
      <c r="E225" s="70"/>
      <c r="F225" s="70"/>
      <c r="G225" s="70"/>
      <c r="H225" s="70"/>
      <c r="I225" s="70"/>
      <c r="J225" s="151"/>
      <c r="K225" s="56" t="s">
        <v>28</v>
      </c>
      <c r="L225" s="56" t="s">
        <v>29</v>
      </c>
      <c r="M225" s="56" t="s">
        <v>30</v>
      </c>
      <c r="N225" s="56" t="s">
        <v>34</v>
      </c>
      <c r="O225" s="56" t="s">
        <v>7</v>
      </c>
      <c r="P225" s="56" t="s">
        <v>31</v>
      </c>
      <c r="Q225" s="56" t="s">
        <v>32</v>
      </c>
      <c r="R225" s="56" t="s">
        <v>28</v>
      </c>
      <c r="S225" s="56" t="s">
        <v>33</v>
      </c>
      <c r="T225" s="151"/>
    </row>
    <row r="226" spans="1:20" x14ac:dyDescent="0.2">
      <c r="A226" s="252" t="s">
        <v>71</v>
      </c>
      <c r="B226" s="252"/>
      <c r="C226" s="252"/>
      <c r="D226" s="252"/>
      <c r="E226" s="252"/>
      <c r="F226" s="252"/>
      <c r="G226" s="252"/>
      <c r="H226" s="252"/>
      <c r="I226" s="252"/>
      <c r="J226" s="252"/>
      <c r="K226" s="252"/>
      <c r="L226" s="252"/>
      <c r="M226" s="252"/>
      <c r="N226" s="252"/>
      <c r="O226" s="252"/>
      <c r="P226" s="252"/>
      <c r="Q226" s="252"/>
      <c r="R226" s="252"/>
      <c r="S226" s="252"/>
      <c r="T226" s="252"/>
    </row>
    <row r="227" spans="1:20" ht="32.25" customHeight="1" x14ac:dyDescent="0.2">
      <c r="A227" s="58" t="s">
        <v>64</v>
      </c>
      <c r="B227" s="253" t="s">
        <v>99</v>
      </c>
      <c r="C227" s="253"/>
      <c r="D227" s="253"/>
      <c r="E227" s="253"/>
      <c r="F227" s="253"/>
      <c r="G227" s="253"/>
      <c r="H227" s="253"/>
      <c r="I227" s="253"/>
      <c r="J227" s="46">
        <v>5</v>
      </c>
      <c r="K227" s="46">
        <v>2</v>
      </c>
      <c r="L227" s="46">
        <v>1</v>
      </c>
      <c r="M227" s="46">
        <v>0</v>
      </c>
      <c r="N227" s="59">
        <f>K227+L227+M227</f>
        <v>3</v>
      </c>
      <c r="O227" s="59">
        <f>P227-N227</f>
        <v>6</v>
      </c>
      <c r="P227" s="59">
        <f>ROUND(PRODUCT(J227,25)/14,0)</f>
        <v>9</v>
      </c>
      <c r="Q227" s="46" t="s">
        <v>32</v>
      </c>
      <c r="R227" s="46"/>
      <c r="S227" s="46"/>
      <c r="T227" s="46" t="s">
        <v>37</v>
      </c>
    </row>
    <row r="228" spans="1:20" ht="27.75" customHeight="1" x14ac:dyDescent="0.2">
      <c r="A228" s="58" t="s">
        <v>65</v>
      </c>
      <c r="B228" s="253" t="s">
        <v>100</v>
      </c>
      <c r="C228" s="253"/>
      <c r="D228" s="253"/>
      <c r="E228" s="253"/>
      <c r="F228" s="253"/>
      <c r="G228" s="253"/>
      <c r="H228" s="253"/>
      <c r="I228" s="253"/>
      <c r="J228" s="46">
        <v>5</v>
      </c>
      <c r="K228" s="46">
        <v>2</v>
      </c>
      <c r="L228" s="46">
        <v>1</v>
      </c>
      <c r="M228" s="46">
        <v>0</v>
      </c>
      <c r="N228" s="59">
        <f>K228+L228+M228</f>
        <v>3</v>
      </c>
      <c r="O228" s="59">
        <f>P228-N228</f>
        <v>6</v>
      </c>
      <c r="P228" s="59">
        <f>ROUND(PRODUCT(J228,25)/14,0)</f>
        <v>9</v>
      </c>
      <c r="Q228" s="46" t="s">
        <v>32</v>
      </c>
      <c r="R228" s="46"/>
      <c r="S228" s="46"/>
      <c r="T228" s="46" t="s">
        <v>37</v>
      </c>
    </row>
    <row r="229" spans="1:20" x14ac:dyDescent="0.2">
      <c r="A229" s="254" t="s">
        <v>72</v>
      </c>
      <c r="B229" s="255"/>
      <c r="C229" s="255"/>
      <c r="D229" s="255"/>
      <c r="E229" s="255"/>
      <c r="F229" s="255"/>
      <c r="G229" s="255"/>
      <c r="H229" s="255"/>
      <c r="I229" s="255"/>
      <c r="J229" s="255"/>
      <c r="K229" s="255"/>
      <c r="L229" s="255"/>
      <c r="M229" s="255"/>
      <c r="N229" s="255"/>
      <c r="O229" s="255"/>
      <c r="P229" s="255"/>
      <c r="Q229" s="255"/>
      <c r="R229" s="255"/>
      <c r="S229" s="255"/>
      <c r="T229" s="256"/>
    </row>
    <row r="230" spans="1:20" ht="56.25" customHeight="1" x14ac:dyDescent="0.2">
      <c r="A230" s="58" t="s">
        <v>66</v>
      </c>
      <c r="B230" s="257" t="s">
        <v>101</v>
      </c>
      <c r="C230" s="258"/>
      <c r="D230" s="258"/>
      <c r="E230" s="258"/>
      <c r="F230" s="258"/>
      <c r="G230" s="258"/>
      <c r="H230" s="258"/>
      <c r="I230" s="259"/>
      <c r="J230" s="46">
        <v>5</v>
      </c>
      <c r="K230" s="46">
        <v>2</v>
      </c>
      <c r="L230" s="46">
        <v>1</v>
      </c>
      <c r="M230" s="46">
        <v>0</v>
      </c>
      <c r="N230" s="59">
        <f>K230+L230+M230</f>
        <v>3</v>
      </c>
      <c r="O230" s="59">
        <f>P230-N230</f>
        <v>6</v>
      </c>
      <c r="P230" s="59">
        <f>ROUND(PRODUCT(J230,25)/14,0)</f>
        <v>9</v>
      </c>
      <c r="Q230" s="46" t="s">
        <v>32</v>
      </c>
      <c r="R230" s="46"/>
      <c r="S230" s="46"/>
      <c r="T230" s="46" t="s">
        <v>73</v>
      </c>
    </row>
    <row r="231" spans="1:20" ht="25.5" x14ac:dyDescent="0.2">
      <c r="A231" s="58" t="s">
        <v>67</v>
      </c>
      <c r="B231" s="257" t="s">
        <v>102</v>
      </c>
      <c r="C231" s="258"/>
      <c r="D231" s="258"/>
      <c r="E231" s="258"/>
      <c r="F231" s="258"/>
      <c r="G231" s="258"/>
      <c r="H231" s="258"/>
      <c r="I231" s="259"/>
      <c r="J231" s="46">
        <v>5</v>
      </c>
      <c r="K231" s="46">
        <v>1</v>
      </c>
      <c r="L231" s="46">
        <v>2</v>
      </c>
      <c r="M231" s="46">
        <v>0</v>
      </c>
      <c r="N231" s="59">
        <f>K231+L231+M231</f>
        <v>3</v>
      </c>
      <c r="O231" s="59">
        <f>P231-N231</f>
        <v>6</v>
      </c>
      <c r="P231" s="59">
        <f>ROUND(PRODUCT(J231,25)/14,0)</f>
        <v>9</v>
      </c>
      <c r="Q231" s="46" t="s">
        <v>32</v>
      </c>
      <c r="R231" s="46"/>
      <c r="S231" s="46"/>
      <c r="T231" s="46" t="s">
        <v>74</v>
      </c>
    </row>
    <row r="232" spans="1:20" x14ac:dyDescent="0.2">
      <c r="A232" s="254" t="s">
        <v>75</v>
      </c>
      <c r="B232" s="255"/>
      <c r="C232" s="255"/>
      <c r="D232" s="255"/>
      <c r="E232" s="255"/>
      <c r="F232" s="255"/>
      <c r="G232" s="255"/>
      <c r="H232" s="255"/>
      <c r="I232" s="255"/>
      <c r="J232" s="255"/>
      <c r="K232" s="255"/>
      <c r="L232" s="255"/>
      <c r="M232" s="255"/>
      <c r="N232" s="255"/>
      <c r="O232" s="255"/>
      <c r="P232" s="255"/>
      <c r="Q232" s="255"/>
      <c r="R232" s="255"/>
      <c r="S232" s="255"/>
      <c r="T232" s="256"/>
    </row>
    <row r="233" spans="1:20" ht="46.5" customHeight="1" x14ac:dyDescent="0.2">
      <c r="A233" s="58" t="s">
        <v>76</v>
      </c>
      <c r="B233" s="257" t="s">
        <v>103</v>
      </c>
      <c r="C233" s="258"/>
      <c r="D233" s="258"/>
      <c r="E233" s="258"/>
      <c r="F233" s="258"/>
      <c r="G233" s="258"/>
      <c r="H233" s="258"/>
      <c r="I233" s="259"/>
      <c r="J233" s="46">
        <v>5</v>
      </c>
      <c r="K233" s="46">
        <v>0</v>
      </c>
      <c r="L233" s="46">
        <v>0</v>
      </c>
      <c r="M233" s="46">
        <v>3</v>
      </c>
      <c r="N233" s="59">
        <f>K233+L233+M233</f>
        <v>3</v>
      </c>
      <c r="O233" s="59">
        <f>P233-N233</f>
        <v>6</v>
      </c>
      <c r="P233" s="59">
        <f>ROUND(PRODUCT(J233,25)/14,0)</f>
        <v>9</v>
      </c>
      <c r="Q233" s="46"/>
      <c r="R233" s="46" t="s">
        <v>28</v>
      </c>
      <c r="S233" s="46"/>
      <c r="T233" s="46" t="s">
        <v>73</v>
      </c>
    </row>
    <row r="234" spans="1:20" ht="25.5" x14ac:dyDescent="0.2">
      <c r="A234" s="58" t="s">
        <v>77</v>
      </c>
      <c r="B234" s="257" t="s">
        <v>104</v>
      </c>
      <c r="C234" s="258"/>
      <c r="D234" s="258"/>
      <c r="E234" s="258"/>
      <c r="F234" s="258"/>
      <c r="G234" s="258"/>
      <c r="H234" s="258"/>
      <c r="I234" s="259"/>
      <c r="J234" s="46">
        <v>5</v>
      </c>
      <c r="K234" s="46">
        <v>1</v>
      </c>
      <c r="L234" s="46">
        <v>2</v>
      </c>
      <c r="M234" s="46">
        <v>0</v>
      </c>
      <c r="N234" s="59">
        <f>K234+L234+M234</f>
        <v>3</v>
      </c>
      <c r="O234" s="59">
        <f>P234-N234</f>
        <v>6</v>
      </c>
      <c r="P234" s="59">
        <f>ROUND(PRODUCT(J234,25)/14,0)</f>
        <v>9</v>
      </c>
      <c r="Q234" s="46" t="s">
        <v>32</v>
      </c>
      <c r="R234" s="46"/>
      <c r="S234" s="46"/>
      <c r="T234" s="46" t="s">
        <v>74</v>
      </c>
    </row>
    <row r="235" spans="1:20" x14ac:dyDescent="0.2">
      <c r="A235" s="192" t="s">
        <v>78</v>
      </c>
      <c r="B235" s="260"/>
      <c r="C235" s="260"/>
      <c r="D235" s="260"/>
      <c r="E235" s="260"/>
      <c r="F235" s="260"/>
      <c r="G235" s="260"/>
      <c r="H235" s="260"/>
      <c r="I235" s="260"/>
      <c r="J235" s="260"/>
      <c r="K235" s="260"/>
      <c r="L235" s="260"/>
      <c r="M235" s="260"/>
      <c r="N235" s="260"/>
      <c r="O235" s="260"/>
      <c r="P235" s="260"/>
      <c r="Q235" s="260"/>
      <c r="R235" s="260"/>
      <c r="S235" s="260"/>
      <c r="T235" s="261"/>
    </row>
    <row r="236" spans="1:20" x14ac:dyDescent="0.2">
      <c r="A236" s="58"/>
      <c r="B236" s="257" t="s">
        <v>105</v>
      </c>
      <c r="C236" s="258"/>
      <c r="D236" s="258"/>
      <c r="E236" s="258"/>
      <c r="F236" s="258"/>
      <c r="G236" s="258"/>
      <c r="H236" s="258"/>
      <c r="I236" s="259"/>
      <c r="J236" s="46">
        <v>5</v>
      </c>
      <c r="K236" s="46"/>
      <c r="L236" s="46"/>
      <c r="M236" s="46"/>
      <c r="N236" s="59"/>
      <c r="O236" s="59"/>
      <c r="P236" s="59"/>
      <c r="Q236" s="46"/>
      <c r="R236" s="46"/>
      <c r="S236" s="46"/>
      <c r="T236" s="60"/>
    </row>
    <row r="237" spans="1:20" x14ac:dyDescent="0.2">
      <c r="A237" s="262" t="s">
        <v>79</v>
      </c>
      <c r="B237" s="263"/>
      <c r="C237" s="263"/>
      <c r="D237" s="263"/>
      <c r="E237" s="263"/>
      <c r="F237" s="263"/>
      <c r="G237" s="263"/>
      <c r="H237" s="263"/>
      <c r="I237" s="264"/>
      <c r="J237" s="47">
        <f>SUM(J227:J228,J230:J231,J233:J234,J236)</f>
        <v>35</v>
      </c>
      <c r="K237" s="47">
        <f t="shared" ref="K237:P237" si="66">SUM(K227:K228,K230:K231,K233:K234,K236)</f>
        <v>8</v>
      </c>
      <c r="L237" s="47">
        <f t="shared" si="66"/>
        <v>7</v>
      </c>
      <c r="M237" s="47">
        <f t="shared" si="66"/>
        <v>3</v>
      </c>
      <c r="N237" s="47">
        <f t="shared" si="66"/>
        <v>18</v>
      </c>
      <c r="O237" s="47">
        <f t="shared" si="66"/>
        <v>36</v>
      </c>
      <c r="P237" s="47">
        <f t="shared" si="66"/>
        <v>54</v>
      </c>
      <c r="Q237" s="48">
        <f>COUNTIF(Q227:Q228,"E")+COUNTIF(Q230:Q231,"E")+COUNTIF(Q233:Q234,"E")+COUNTIF(Q236,"E")</f>
        <v>5</v>
      </c>
      <c r="R237" s="48">
        <f>COUNTIF(R227:R228,"C")+COUNTIF(R230:R231,"C")+COUNTIF(R233:R234,"C")+COUNTIF(R236,"C")</f>
        <v>1</v>
      </c>
      <c r="S237" s="48">
        <f>COUNTIF(S227:S228,"VP")+COUNTIF(S230:S231,"VP")+COUNTIF(S233:S234,"VP")+COUNTIF(S236,"VP")</f>
        <v>0</v>
      </c>
      <c r="T237" s="49"/>
    </row>
    <row r="238" spans="1:20" x14ac:dyDescent="0.2">
      <c r="A238" s="265" t="s">
        <v>49</v>
      </c>
      <c r="B238" s="266"/>
      <c r="C238" s="266"/>
      <c r="D238" s="266"/>
      <c r="E238" s="266"/>
      <c r="F238" s="266"/>
      <c r="G238" s="266"/>
      <c r="H238" s="266"/>
      <c r="I238" s="266"/>
      <c r="J238" s="267"/>
      <c r="K238" s="47">
        <f>SUM(K227:K228,K230:K231,K233:K234)*14</f>
        <v>112</v>
      </c>
      <c r="L238" s="47">
        <f t="shared" ref="L238:P238" si="67">SUM(L227:L228,L230:L231,L233:L234)*14</f>
        <v>98</v>
      </c>
      <c r="M238" s="47">
        <f t="shared" si="67"/>
        <v>42</v>
      </c>
      <c r="N238" s="47">
        <f t="shared" si="67"/>
        <v>252</v>
      </c>
      <c r="O238" s="47">
        <f t="shared" si="67"/>
        <v>504</v>
      </c>
      <c r="P238" s="47">
        <f t="shared" si="67"/>
        <v>756</v>
      </c>
      <c r="Q238" s="271"/>
      <c r="R238" s="272"/>
      <c r="S238" s="272"/>
      <c r="T238" s="273"/>
    </row>
    <row r="239" spans="1:20" x14ac:dyDescent="0.2">
      <c r="A239" s="268"/>
      <c r="B239" s="269"/>
      <c r="C239" s="269"/>
      <c r="D239" s="269"/>
      <c r="E239" s="269"/>
      <c r="F239" s="269"/>
      <c r="G239" s="269"/>
      <c r="H239" s="269"/>
      <c r="I239" s="269"/>
      <c r="J239" s="270"/>
      <c r="K239" s="277">
        <f>SUM(K238:M238)</f>
        <v>252</v>
      </c>
      <c r="L239" s="278"/>
      <c r="M239" s="279"/>
      <c r="N239" s="277">
        <f>SUM(N238:O238)</f>
        <v>756</v>
      </c>
      <c r="O239" s="278"/>
      <c r="P239" s="279"/>
      <c r="Q239" s="274"/>
      <c r="R239" s="275"/>
      <c r="S239" s="275"/>
      <c r="T239" s="276"/>
    </row>
    <row r="240" spans="1:20" x14ac:dyDescent="0.2">
      <c r="A240" s="57"/>
      <c r="B240" s="57"/>
      <c r="C240" s="57"/>
      <c r="D240" s="57"/>
      <c r="E240" s="57"/>
      <c r="F240" s="57"/>
      <c r="G240" s="57"/>
      <c r="H240" s="57"/>
      <c r="I240" s="57"/>
      <c r="J240" s="57"/>
      <c r="K240" s="57"/>
      <c r="L240" s="57"/>
      <c r="M240" s="57"/>
      <c r="N240" s="57"/>
      <c r="O240" s="57"/>
      <c r="P240" s="57"/>
      <c r="Q240" s="57"/>
      <c r="R240" s="57"/>
      <c r="S240" s="57"/>
      <c r="T240" s="57"/>
    </row>
    <row r="241" spans="1:20" x14ac:dyDescent="0.2">
      <c r="A241" s="280" t="s">
        <v>80</v>
      </c>
      <c r="B241" s="280"/>
      <c r="C241" s="280"/>
      <c r="D241" s="280"/>
      <c r="E241" s="280"/>
      <c r="F241" s="280"/>
      <c r="G241" s="280"/>
      <c r="H241" s="280"/>
      <c r="I241" s="280"/>
      <c r="J241" s="280"/>
      <c r="K241" s="280"/>
      <c r="L241" s="280"/>
      <c r="M241" s="280"/>
      <c r="N241" s="280"/>
      <c r="O241" s="280"/>
      <c r="P241" s="280"/>
      <c r="Q241" s="280"/>
      <c r="R241" s="280"/>
      <c r="S241" s="280"/>
      <c r="T241" s="280"/>
    </row>
    <row r="242" spans="1:20" x14ac:dyDescent="0.2">
      <c r="A242" s="280" t="s">
        <v>81</v>
      </c>
      <c r="B242" s="280"/>
      <c r="C242" s="280"/>
      <c r="D242" s="280"/>
      <c r="E242" s="280"/>
      <c r="F242" s="280"/>
      <c r="G242" s="280"/>
      <c r="H242" s="280"/>
      <c r="I242" s="280"/>
      <c r="J242" s="280"/>
      <c r="K242" s="280"/>
      <c r="L242" s="280"/>
      <c r="M242" s="280"/>
      <c r="N242" s="280"/>
      <c r="O242" s="280"/>
      <c r="P242" s="280"/>
      <c r="Q242" s="280"/>
      <c r="R242" s="280"/>
      <c r="S242" s="280"/>
      <c r="T242" s="280"/>
    </row>
    <row r="243" spans="1:20" x14ac:dyDescent="0.2">
      <c r="A243" s="280" t="s">
        <v>82</v>
      </c>
      <c r="B243" s="280"/>
      <c r="C243" s="280"/>
      <c r="D243" s="280"/>
      <c r="E243" s="280"/>
      <c r="F243" s="280"/>
      <c r="G243" s="280"/>
      <c r="H243" s="280"/>
      <c r="I243" s="280"/>
      <c r="J243" s="280"/>
      <c r="K243" s="280"/>
      <c r="L243" s="280"/>
      <c r="M243" s="280"/>
      <c r="N243" s="280"/>
      <c r="O243" s="280"/>
      <c r="P243" s="280"/>
      <c r="Q243" s="280"/>
      <c r="R243" s="280"/>
      <c r="S243" s="280"/>
      <c r="T243" s="280"/>
    </row>
    <row r="244" spans="1:20" hidden="1" x14ac:dyDescent="0.2">
      <c r="A244" s="57"/>
      <c r="B244" s="57"/>
      <c r="C244" s="57"/>
      <c r="D244" s="57"/>
      <c r="E244" s="57"/>
      <c r="F244" s="57"/>
      <c r="G244" s="57"/>
      <c r="H244" s="57"/>
      <c r="I244" s="57"/>
      <c r="J244" s="57"/>
      <c r="K244" s="57"/>
      <c r="L244" s="57"/>
      <c r="M244" s="57"/>
      <c r="N244" s="57"/>
      <c r="O244" s="57"/>
      <c r="P244" s="57"/>
      <c r="Q244" s="57"/>
      <c r="R244" s="57"/>
      <c r="S244" s="57"/>
      <c r="T244" s="57"/>
    </row>
    <row r="245" spans="1:20" hidden="1" x14ac:dyDescent="0.2">
      <c r="A245" s="57"/>
      <c r="B245" s="57"/>
      <c r="C245" s="57"/>
      <c r="D245" s="57"/>
      <c r="E245" s="57"/>
      <c r="F245" s="57"/>
      <c r="G245" s="57"/>
      <c r="H245" s="57"/>
      <c r="I245" s="57"/>
      <c r="J245" s="57"/>
      <c r="K245" s="57"/>
      <c r="L245" s="57"/>
      <c r="M245" s="57"/>
      <c r="N245" s="57"/>
      <c r="O245" s="57"/>
      <c r="P245" s="57"/>
      <c r="Q245" s="57"/>
      <c r="R245" s="57"/>
      <c r="S245" s="57"/>
      <c r="T245" s="57"/>
    </row>
    <row r="246" spans="1:20" hidden="1" x14ac:dyDescent="0.2">
      <c r="A246" s="70" t="s">
        <v>70</v>
      </c>
      <c r="B246" s="70"/>
      <c r="C246" s="70"/>
      <c r="D246" s="70"/>
      <c r="E246" s="70"/>
      <c r="F246" s="70"/>
      <c r="G246" s="70"/>
      <c r="H246" s="70"/>
      <c r="I246" s="70"/>
      <c r="J246" s="70"/>
      <c r="K246" s="70"/>
      <c r="L246" s="70"/>
      <c r="M246" s="70"/>
      <c r="N246" s="70"/>
      <c r="O246" s="70"/>
      <c r="P246" s="70"/>
      <c r="Q246" s="70"/>
      <c r="R246" s="70"/>
      <c r="S246" s="70"/>
      <c r="T246" s="70"/>
    </row>
    <row r="247" spans="1:20" hidden="1" x14ac:dyDescent="0.2">
      <c r="A247" s="70" t="s">
        <v>27</v>
      </c>
      <c r="B247" s="70" t="s">
        <v>26</v>
      </c>
      <c r="C247" s="70"/>
      <c r="D247" s="70"/>
      <c r="E247" s="70"/>
      <c r="F247" s="70"/>
      <c r="G247" s="70"/>
      <c r="H247" s="70"/>
      <c r="I247" s="70"/>
      <c r="J247" s="151" t="s">
        <v>40</v>
      </c>
      <c r="K247" s="151" t="s">
        <v>24</v>
      </c>
      <c r="L247" s="151"/>
      <c r="M247" s="151"/>
      <c r="N247" s="151" t="s">
        <v>41</v>
      </c>
      <c r="O247" s="197"/>
      <c r="P247" s="197"/>
      <c r="Q247" s="151" t="s">
        <v>23</v>
      </c>
      <c r="R247" s="151"/>
      <c r="S247" s="151"/>
      <c r="T247" s="151" t="s">
        <v>22</v>
      </c>
    </row>
    <row r="248" spans="1:20" hidden="1" x14ac:dyDescent="0.2">
      <c r="A248" s="70"/>
      <c r="B248" s="70"/>
      <c r="C248" s="70"/>
      <c r="D248" s="70"/>
      <c r="E248" s="70"/>
      <c r="F248" s="70"/>
      <c r="G248" s="70"/>
      <c r="H248" s="70"/>
      <c r="I248" s="70"/>
      <c r="J248" s="151"/>
      <c r="K248" s="56" t="s">
        <v>28</v>
      </c>
      <c r="L248" s="56" t="s">
        <v>29</v>
      </c>
      <c r="M248" s="56" t="s">
        <v>30</v>
      </c>
      <c r="N248" s="56" t="s">
        <v>34</v>
      </c>
      <c r="O248" s="56" t="s">
        <v>7</v>
      </c>
      <c r="P248" s="56" t="s">
        <v>31</v>
      </c>
      <c r="Q248" s="56" t="s">
        <v>32</v>
      </c>
      <c r="R248" s="56" t="s">
        <v>28</v>
      </c>
      <c r="S248" s="56" t="s">
        <v>33</v>
      </c>
      <c r="T248" s="151"/>
    </row>
    <row r="249" spans="1:20" hidden="1" x14ac:dyDescent="0.2">
      <c r="A249" s="252" t="s">
        <v>71</v>
      </c>
      <c r="B249" s="252"/>
      <c r="C249" s="252"/>
      <c r="D249" s="252"/>
      <c r="E249" s="252"/>
      <c r="F249" s="252"/>
      <c r="G249" s="252"/>
      <c r="H249" s="252"/>
      <c r="I249" s="252"/>
      <c r="J249" s="252"/>
      <c r="K249" s="252"/>
      <c r="L249" s="252"/>
      <c r="M249" s="252"/>
      <c r="N249" s="252"/>
      <c r="O249" s="252"/>
      <c r="P249" s="252"/>
      <c r="Q249" s="252"/>
      <c r="R249" s="252"/>
      <c r="S249" s="252"/>
      <c r="T249" s="252"/>
    </row>
    <row r="250" spans="1:20" ht="42" hidden="1" customHeight="1" x14ac:dyDescent="0.2">
      <c r="A250" s="58" t="s">
        <v>64</v>
      </c>
      <c r="B250" s="253" t="s">
        <v>106</v>
      </c>
      <c r="C250" s="253"/>
      <c r="D250" s="253"/>
      <c r="E250" s="253"/>
      <c r="F250" s="253"/>
      <c r="G250" s="253"/>
      <c r="H250" s="253"/>
      <c r="I250" s="253"/>
      <c r="J250" s="46">
        <v>5</v>
      </c>
      <c r="K250" s="46">
        <v>2</v>
      </c>
      <c r="L250" s="46">
        <v>1</v>
      </c>
      <c r="M250" s="46">
        <v>0</v>
      </c>
      <c r="N250" s="59">
        <f>K250+L250+M250</f>
        <v>3</v>
      </c>
      <c r="O250" s="59">
        <f>P250-N250</f>
        <v>6</v>
      </c>
      <c r="P250" s="59">
        <f>ROUND(PRODUCT(J250,25)/14,0)</f>
        <v>9</v>
      </c>
      <c r="Q250" s="46" t="s">
        <v>32</v>
      </c>
      <c r="R250" s="46"/>
      <c r="S250" s="46"/>
      <c r="T250" s="46" t="s">
        <v>37</v>
      </c>
    </row>
    <row r="251" spans="1:20" ht="43.5" hidden="1" customHeight="1" x14ac:dyDescent="0.2">
      <c r="A251" s="58" t="s">
        <v>65</v>
      </c>
      <c r="B251" s="253" t="s">
        <v>107</v>
      </c>
      <c r="C251" s="253"/>
      <c r="D251" s="253"/>
      <c r="E251" s="253"/>
      <c r="F251" s="253"/>
      <c r="G251" s="253"/>
      <c r="H251" s="253"/>
      <c r="I251" s="253"/>
      <c r="J251" s="46">
        <v>5</v>
      </c>
      <c r="K251" s="46">
        <v>2</v>
      </c>
      <c r="L251" s="46">
        <v>1</v>
      </c>
      <c r="M251" s="46">
        <v>0</v>
      </c>
      <c r="N251" s="59">
        <f>K251+L251+M251</f>
        <v>3</v>
      </c>
      <c r="O251" s="59">
        <f>P251-N251</f>
        <v>6</v>
      </c>
      <c r="P251" s="59">
        <f>ROUND(PRODUCT(J251,25)/14,0)</f>
        <v>9</v>
      </c>
      <c r="Q251" s="46" t="s">
        <v>32</v>
      </c>
      <c r="R251" s="46"/>
      <c r="S251" s="46"/>
      <c r="T251" s="46" t="s">
        <v>37</v>
      </c>
    </row>
    <row r="252" spans="1:20" hidden="1" x14ac:dyDescent="0.2">
      <c r="A252" s="254" t="s">
        <v>72</v>
      </c>
      <c r="B252" s="255"/>
      <c r="C252" s="255"/>
      <c r="D252" s="255"/>
      <c r="E252" s="255"/>
      <c r="F252" s="255"/>
      <c r="G252" s="255"/>
      <c r="H252" s="255"/>
      <c r="I252" s="255"/>
      <c r="J252" s="255"/>
      <c r="K252" s="255"/>
      <c r="L252" s="255"/>
      <c r="M252" s="255"/>
      <c r="N252" s="255"/>
      <c r="O252" s="255"/>
      <c r="P252" s="255"/>
      <c r="Q252" s="255"/>
      <c r="R252" s="255"/>
      <c r="S252" s="255"/>
      <c r="T252" s="256"/>
    </row>
    <row r="253" spans="1:20" ht="69" hidden="1" customHeight="1" x14ac:dyDescent="0.2">
      <c r="A253" s="58" t="s">
        <v>66</v>
      </c>
      <c r="B253" s="257" t="s">
        <v>108</v>
      </c>
      <c r="C253" s="258"/>
      <c r="D253" s="258"/>
      <c r="E253" s="258"/>
      <c r="F253" s="258"/>
      <c r="G253" s="258"/>
      <c r="H253" s="258"/>
      <c r="I253" s="259"/>
      <c r="J253" s="46">
        <v>5</v>
      </c>
      <c r="K253" s="46">
        <v>2</v>
      </c>
      <c r="L253" s="46">
        <v>1</v>
      </c>
      <c r="M253" s="46">
        <v>0</v>
      </c>
      <c r="N253" s="59">
        <f>K253+L253+M253</f>
        <v>3</v>
      </c>
      <c r="O253" s="59">
        <f>P253-N253</f>
        <v>6</v>
      </c>
      <c r="P253" s="59">
        <f>ROUND(PRODUCT(J253,25)/14,0)</f>
        <v>9</v>
      </c>
      <c r="Q253" s="46" t="s">
        <v>32</v>
      </c>
      <c r="R253" s="46"/>
      <c r="S253" s="46"/>
      <c r="T253" s="46" t="s">
        <v>73</v>
      </c>
    </row>
    <row r="254" spans="1:20" ht="25.5" hidden="1" x14ac:dyDescent="0.2">
      <c r="A254" s="58" t="s">
        <v>67</v>
      </c>
      <c r="B254" s="257" t="s">
        <v>109</v>
      </c>
      <c r="C254" s="258"/>
      <c r="D254" s="258"/>
      <c r="E254" s="258"/>
      <c r="F254" s="258"/>
      <c r="G254" s="258"/>
      <c r="H254" s="258"/>
      <c r="I254" s="259"/>
      <c r="J254" s="46">
        <v>5</v>
      </c>
      <c r="K254" s="46">
        <v>1</v>
      </c>
      <c r="L254" s="46">
        <v>2</v>
      </c>
      <c r="M254" s="46">
        <v>0</v>
      </c>
      <c r="N254" s="59">
        <f>K254+L254+M254</f>
        <v>3</v>
      </c>
      <c r="O254" s="59">
        <f>P254-N254</f>
        <v>6</v>
      </c>
      <c r="P254" s="59">
        <f>ROUND(PRODUCT(J254,25)/14,0)</f>
        <v>9</v>
      </c>
      <c r="Q254" s="46" t="s">
        <v>32</v>
      </c>
      <c r="R254" s="46"/>
      <c r="S254" s="46"/>
      <c r="T254" s="46" t="s">
        <v>74</v>
      </c>
    </row>
    <row r="255" spans="1:20" hidden="1" x14ac:dyDescent="0.2">
      <c r="A255" s="254" t="s">
        <v>75</v>
      </c>
      <c r="B255" s="255"/>
      <c r="C255" s="255"/>
      <c r="D255" s="255"/>
      <c r="E255" s="255"/>
      <c r="F255" s="255"/>
      <c r="G255" s="255"/>
      <c r="H255" s="255"/>
      <c r="I255" s="255"/>
      <c r="J255" s="255"/>
      <c r="K255" s="255"/>
      <c r="L255" s="255"/>
      <c r="M255" s="255"/>
      <c r="N255" s="255"/>
      <c r="O255" s="255"/>
      <c r="P255" s="255"/>
      <c r="Q255" s="255"/>
      <c r="R255" s="255"/>
      <c r="S255" s="255"/>
      <c r="T255" s="256"/>
    </row>
    <row r="256" spans="1:20" ht="66.75" hidden="1" customHeight="1" x14ac:dyDescent="0.2">
      <c r="A256" s="58" t="s">
        <v>76</v>
      </c>
      <c r="B256" s="257" t="s">
        <v>110</v>
      </c>
      <c r="C256" s="258"/>
      <c r="D256" s="258"/>
      <c r="E256" s="258"/>
      <c r="F256" s="258"/>
      <c r="G256" s="258"/>
      <c r="H256" s="258"/>
      <c r="I256" s="259"/>
      <c r="J256" s="46">
        <v>5</v>
      </c>
      <c r="K256" s="46">
        <v>0</v>
      </c>
      <c r="L256" s="46">
        <v>0</v>
      </c>
      <c r="M256" s="46">
        <v>3</v>
      </c>
      <c r="N256" s="59">
        <f>K256+L256+M256</f>
        <v>3</v>
      </c>
      <c r="O256" s="59">
        <f>P256-N256</f>
        <v>6</v>
      </c>
      <c r="P256" s="59">
        <f>ROUND(PRODUCT(J256,25)/14,0)</f>
        <v>9</v>
      </c>
      <c r="Q256" s="46"/>
      <c r="R256" s="46" t="s">
        <v>28</v>
      </c>
      <c r="S256" s="46"/>
      <c r="T256" s="46" t="s">
        <v>73</v>
      </c>
    </row>
    <row r="257" spans="1:20" ht="25.5" hidden="1" x14ac:dyDescent="0.2">
      <c r="A257" s="58" t="s">
        <v>77</v>
      </c>
      <c r="B257" s="257" t="s">
        <v>111</v>
      </c>
      <c r="C257" s="258"/>
      <c r="D257" s="258"/>
      <c r="E257" s="258"/>
      <c r="F257" s="258"/>
      <c r="G257" s="258"/>
      <c r="H257" s="258"/>
      <c r="I257" s="259"/>
      <c r="J257" s="46">
        <v>5</v>
      </c>
      <c r="K257" s="46">
        <v>1</v>
      </c>
      <c r="L257" s="46">
        <v>2</v>
      </c>
      <c r="M257" s="46">
        <v>0</v>
      </c>
      <c r="N257" s="59">
        <f>K257+L257+M257</f>
        <v>3</v>
      </c>
      <c r="O257" s="59">
        <f>P257-N257</f>
        <v>6</v>
      </c>
      <c r="P257" s="59">
        <f>ROUND(PRODUCT(J257,25)/14,0)</f>
        <v>9</v>
      </c>
      <c r="Q257" s="46" t="s">
        <v>32</v>
      </c>
      <c r="R257" s="46"/>
      <c r="S257" s="46"/>
      <c r="T257" s="46" t="s">
        <v>74</v>
      </c>
    </row>
    <row r="258" spans="1:20" hidden="1" x14ac:dyDescent="0.2">
      <c r="A258" s="192" t="s">
        <v>78</v>
      </c>
      <c r="B258" s="260"/>
      <c r="C258" s="260"/>
      <c r="D258" s="260"/>
      <c r="E258" s="260"/>
      <c r="F258" s="260"/>
      <c r="G258" s="260"/>
      <c r="H258" s="260"/>
      <c r="I258" s="260"/>
      <c r="J258" s="260"/>
      <c r="K258" s="260"/>
      <c r="L258" s="260"/>
      <c r="M258" s="260"/>
      <c r="N258" s="260"/>
      <c r="O258" s="260"/>
      <c r="P258" s="260"/>
      <c r="Q258" s="260"/>
      <c r="R258" s="260"/>
      <c r="S258" s="260"/>
      <c r="T258" s="261"/>
    </row>
    <row r="259" spans="1:20" ht="32.25" hidden="1" customHeight="1" x14ac:dyDescent="0.2">
      <c r="A259" s="58"/>
      <c r="B259" s="257" t="s">
        <v>112</v>
      </c>
      <c r="C259" s="258"/>
      <c r="D259" s="258"/>
      <c r="E259" s="258"/>
      <c r="F259" s="258"/>
      <c r="G259" s="258"/>
      <c r="H259" s="258"/>
      <c r="I259" s="259"/>
      <c r="J259" s="46">
        <v>5</v>
      </c>
      <c r="K259" s="46"/>
      <c r="L259" s="46"/>
      <c r="M259" s="46"/>
      <c r="N259" s="59"/>
      <c r="O259" s="59"/>
      <c r="P259" s="59"/>
      <c r="Q259" s="46"/>
      <c r="R259" s="46"/>
      <c r="S259" s="46"/>
      <c r="T259" s="60"/>
    </row>
    <row r="260" spans="1:20" hidden="1" x14ac:dyDescent="0.2">
      <c r="A260" s="262" t="s">
        <v>79</v>
      </c>
      <c r="B260" s="263"/>
      <c r="C260" s="263"/>
      <c r="D260" s="263"/>
      <c r="E260" s="263"/>
      <c r="F260" s="263"/>
      <c r="G260" s="263"/>
      <c r="H260" s="263"/>
      <c r="I260" s="264"/>
      <c r="J260" s="61">
        <f>SUM(J250:J251,J253:J254,J256:J257,J259)</f>
        <v>35</v>
      </c>
      <c r="K260" s="61">
        <f t="shared" ref="K260:P260" si="68">SUM(K250:K251,K253:K254,K256:K257,K259)</f>
        <v>8</v>
      </c>
      <c r="L260" s="61">
        <f t="shared" si="68"/>
        <v>7</v>
      </c>
      <c r="M260" s="61">
        <f t="shared" si="68"/>
        <v>3</v>
      </c>
      <c r="N260" s="61">
        <f t="shared" si="68"/>
        <v>18</v>
      </c>
      <c r="O260" s="61">
        <f t="shared" si="68"/>
        <v>36</v>
      </c>
      <c r="P260" s="61">
        <f t="shared" si="68"/>
        <v>54</v>
      </c>
      <c r="Q260" s="62">
        <f>COUNTIF(Q250:Q251,"E")+COUNTIF(Q253:Q254,"E")+COUNTIF(Q256:Q257,"E")+COUNTIF(Q259,"E")</f>
        <v>5</v>
      </c>
      <c r="R260" s="62">
        <f>COUNTIF(R250:R251,"C")+COUNTIF(R253:R254,"C")+COUNTIF(R256:R257,"C")+COUNTIF(R259,"C")</f>
        <v>1</v>
      </c>
      <c r="S260" s="62">
        <f>COUNTIF(S250:S251,"VP")+COUNTIF(S253:S254,"VP")+COUNTIF(S256:S257,"VP")+COUNTIF(S259,"VP")</f>
        <v>0</v>
      </c>
      <c r="T260" s="63"/>
    </row>
    <row r="261" spans="1:20" hidden="1" x14ac:dyDescent="0.2">
      <c r="A261" s="265" t="s">
        <v>49</v>
      </c>
      <c r="B261" s="266"/>
      <c r="C261" s="266"/>
      <c r="D261" s="266"/>
      <c r="E261" s="266"/>
      <c r="F261" s="266"/>
      <c r="G261" s="266"/>
      <c r="H261" s="266"/>
      <c r="I261" s="266"/>
      <c r="J261" s="267"/>
      <c r="K261" s="61">
        <f>SUM(K250:K251,K253:K254,K256:K257)*14</f>
        <v>112</v>
      </c>
      <c r="L261" s="61">
        <f t="shared" ref="L261:P261" si="69">SUM(L250:L251,L253:L254,L256:L257)*14</f>
        <v>98</v>
      </c>
      <c r="M261" s="61">
        <f t="shared" si="69"/>
        <v>42</v>
      </c>
      <c r="N261" s="61">
        <f t="shared" si="69"/>
        <v>252</v>
      </c>
      <c r="O261" s="61">
        <f t="shared" si="69"/>
        <v>504</v>
      </c>
      <c r="P261" s="61">
        <f t="shared" si="69"/>
        <v>756</v>
      </c>
      <c r="Q261" s="281"/>
      <c r="R261" s="282"/>
      <c r="S261" s="282"/>
      <c r="T261" s="283"/>
    </row>
    <row r="262" spans="1:20" hidden="1" x14ac:dyDescent="0.2">
      <c r="A262" s="268"/>
      <c r="B262" s="269"/>
      <c r="C262" s="269"/>
      <c r="D262" s="269"/>
      <c r="E262" s="269"/>
      <c r="F262" s="269"/>
      <c r="G262" s="269"/>
      <c r="H262" s="269"/>
      <c r="I262" s="269"/>
      <c r="J262" s="270"/>
      <c r="K262" s="287">
        <f>SUM(K261:M261)</f>
        <v>252</v>
      </c>
      <c r="L262" s="288"/>
      <c r="M262" s="289"/>
      <c r="N262" s="287">
        <f>SUM(N261:O261)</f>
        <v>756</v>
      </c>
      <c r="O262" s="288"/>
      <c r="P262" s="289"/>
      <c r="Q262" s="284"/>
      <c r="R262" s="285"/>
      <c r="S262" s="285"/>
      <c r="T262" s="286"/>
    </row>
    <row r="263" spans="1:20" hidden="1" x14ac:dyDescent="0.2">
      <c r="A263" s="57"/>
      <c r="B263" s="57"/>
      <c r="C263" s="57"/>
      <c r="D263" s="57"/>
      <c r="E263" s="57"/>
      <c r="F263" s="57"/>
      <c r="G263" s="57"/>
      <c r="H263" s="57"/>
      <c r="I263" s="57"/>
      <c r="J263" s="57"/>
      <c r="K263" s="57"/>
      <c r="L263" s="57"/>
      <c r="M263" s="57"/>
      <c r="N263" s="57"/>
      <c r="O263" s="57"/>
      <c r="P263" s="57"/>
      <c r="Q263" s="57"/>
      <c r="R263" s="57"/>
      <c r="S263" s="57"/>
      <c r="T263" s="57"/>
    </row>
    <row r="264" spans="1:20" hidden="1" x14ac:dyDescent="0.2">
      <c r="A264" s="280" t="s">
        <v>80</v>
      </c>
      <c r="B264" s="280"/>
      <c r="C264" s="280"/>
      <c r="D264" s="280"/>
      <c r="E264" s="280"/>
      <c r="F264" s="280"/>
      <c r="G264" s="280"/>
      <c r="H264" s="280"/>
      <c r="I264" s="280"/>
      <c r="J264" s="280"/>
      <c r="K264" s="280"/>
      <c r="L264" s="280"/>
      <c r="M264" s="280"/>
      <c r="N264" s="280"/>
      <c r="O264" s="280"/>
      <c r="P264" s="280"/>
      <c r="Q264" s="280"/>
      <c r="R264" s="280"/>
      <c r="S264" s="280"/>
      <c r="T264" s="280"/>
    </row>
    <row r="265" spans="1:20" hidden="1" x14ac:dyDescent="0.2">
      <c r="A265" s="280" t="s">
        <v>81</v>
      </c>
      <c r="B265" s="280"/>
      <c r="C265" s="280"/>
      <c r="D265" s="280"/>
      <c r="E265" s="280"/>
      <c r="F265" s="280"/>
      <c r="G265" s="280"/>
      <c r="H265" s="280"/>
      <c r="I265" s="280"/>
      <c r="J265" s="280"/>
      <c r="K265" s="280"/>
      <c r="L265" s="280"/>
      <c r="M265" s="280"/>
      <c r="N265" s="280"/>
      <c r="O265" s="280"/>
      <c r="P265" s="280"/>
      <c r="Q265" s="280"/>
      <c r="R265" s="280"/>
      <c r="S265" s="280"/>
      <c r="T265" s="280"/>
    </row>
    <row r="266" spans="1:20" hidden="1" x14ac:dyDescent="0.2">
      <c r="A266" s="280" t="s">
        <v>82</v>
      </c>
      <c r="B266" s="280"/>
      <c r="C266" s="280"/>
      <c r="D266" s="280"/>
      <c r="E266" s="280"/>
      <c r="F266" s="280"/>
      <c r="G266" s="280"/>
      <c r="H266" s="280"/>
      <c r="I266" s="280"/>
      <c r="J266" s="280"/>
      <c r="K266" s="280"/>
      <c r="L266" s="280"/>
      <c r="M266" s="280"/>
      <c r="N266" s="280"/>
      <c r="O266" s="280"/>
      <c r="P266" s="280"/>
      <c r="Q266" s="280"/>
      <c r="R266" s="280"/>
      <c r="S266" s="280"/>
      <c r="T266" s="280"/>
    </row>
    <row r="267" spans="1:20" hidden="1" x14ac:dyDescent="0.2">
      <c r="A267" s="57"/>
      <c r="B267" s="57"/>
      <c r="C267" s="57"/>
      <c r="D267" s="57"/>
      <c r="E267" s="57"/>
      <c r="F267" s="57"/>
      <c r="G267" s="57"/>
      <c r="H267" s="57"/>
      <c r="I267" s="57"/>
      <c r="J267" s="57"/>
      <c r="K267" s="57"/>
      <c r="L267" s="57"/>
      <c r="M267" s="57"/>
      <c r="N267" s="57"/>
      <c r="O267" s="57"/>
      <c r="P267" s="57"/>
      <c r="Q267" s="57"/>
      <c r="R267" s="57"/>
      <c r="S267" s="57"/>
      <c r="T267" s="57"/>
    </row>
    <row r="268" spans="1:20" hidden="1" x14ac:dyDescent="0.2">
      <c r="A268" s="57"/>
      <c r="B268" s="57"/>
      <c r="C268" s="57"/>
      <c r="D268" s="57"/>
      <c r="E268" s="57"/>
      <c r="F268" s="57"/>
      <c r="G268" s="57"/>
      <c r="H268" s="57"/>
      <c r="I268" s="57"/>
      <c r="J268" s="57"/>
      <c r="K268" s="57"/>
      <c r="L268" s="57"/>
      <c r="M268" s="57"/>
      <c r="N268" s="57"/>
      <c r="O268" s="57"/>
      <c r="P268" s="57"/>
      <c r="Q268" s="57"/>
      <c r="R268" s="57"/>
      <c r="S268" s="57"/>
      <c r="T268" s="57"/>
    </row>
    <row r="269" spans="1:20" hidden="1" x14ac:dyDescent="0.2">
      <c r="A269" s="70" t="s">
        <v>70</v>
      </c>
      <c r="B269" s="70"/>
      <c r="C269" s="70"/>
      <c r="D269" s="70"/>
      <c r="E269" s="70"/>
      <c r="F269" s="70"/>
      <c r="G269" s="70"/>
      <c r="H269" s="70"/>
      <c r="I269" s="70"/>
      <c r="J269" s="70"/>
      <c r="K269" s="70"/>
      <c r="L269" s="70"/>
      <c r="M269" s="70"/>
      <c r="N269" s="70"/>
      <c r="O269" s="70"/>
      <c r="P269" s="70"/>
      <c r="Q269" s="70"/>
      <c r="R269" s="70"/>
      <c r="S269" s="70"/>
      <c r="T269" s="70"/>
    </row>
    <row r="270" spans="1:20" hidden="1" x14ac:dyDescent="0.2">
      <c r="A270" s="70" t="s">
        <v>27</v>
      </c>
      <c r="B270" s="70" t="s">
        <v>26</v>
      </c>
      <c r="C270" s="70"/>
      <c r="D270" s="70"/>
      <c r="E270" s="70"/>
      <c r="F270" s="70"/>
      <c r="G270" s="70"/>
      <c r="H270" s="70"/>
      <c r="I270" s="70"/>
      <c r="J270" s="151" t="s">
        <v>40</v>
      </c>
      <c r="K270" s="151" t="s">
        <v>24</v>
      </c>
      <c r="L270" s="151"/>
      <c r="M270" s="151"/>
      <c r="N270" s="151" t="s">
        <v>41</v>
      </c>
      <c r="O270" s="197"/>
      <c r="P270" s="197"/>
      <c r="Q270" s="151" t="s">
        <v>23</v>
      </c>
      <c r="R270" s="151"/>
      <c r="S270" s="151"/>
      <c r="T270" s="151" t="s">
        <v>22</v>
      </c>
    </row>
    <row r="271" spans="1:20" hidden="1" x14ac:dyDescent="0.2">
      <c r="A271" s="70"/>
      <c r="B271" s="70"/>
      <c r="C271" s="70"/>
      <c r="D271" s="70"/>
      <c r="E271" s="70"/>
      <c r="F271" s="70"/>
      <c r="G271" s="70"/>
      <c r="H271" s="70"/>
      <c r="I271" s="70"/>
      <c r="J271" s="151"/>
      <c r="K271" s="56" t="s">
        <v>28</v>
      </c>
      <c r="L271" s="56" t="s">
        <v>29</v>
      </c>
      <c r="M271" s="56" t="s">
        <v>30</v>
      </c>
      <c r="N271" s="56" t="s">
        <v>34</v>
      </c>
      <c r="O271" s="56" t="s">
        <v>7</v>
      </c>
      <c r="P271" s="56" t="s">
        <v>31</v>
      </c>
      <c r="Q271" s="56" t="s">
        <v>32</v>
      </c>
      <c r="R271" s="56" t="s">
        <v>28</v>
      </c>
      <c r="S271" s="56" t="s">
        <v>33</v>
      </c>
      <c r="T271" s="151"/>
    </row>
    <row r="272" spans="1:20" hidden="1" x14ac:dyDescent="0.2">
      <c r="A272" s="252" t="s">
        <v>71</v>
      </c>
      <c r="B272" s="252"/>
      <c r="C272" s="252"/>
      <c r="D272" s="252"/>
      <c r="E272" s="252"/>
      <c r="F272" s="252"/>
      <c r="G272" s="252"/>
      <c r="H272" s="252"/>
      <c r="I272" s="252"/>
      <c r="J272" s="252"/>
      <c r="K272" s="252"/>
      <c r="L272" s="252"/>
      <c r="M272" s="252"/>
      <c r="N272" s="252"/>
      <c r="O272" s="252"/>
      <c r="P272" s="252"/>
      <c r="Q272" s="252"/>
      <c r="R272" s="252"/>
      <c r="S272" s="252"/>
      <c r="T272" s="252"/>
    </row>
    <row r="273" spans="1:20" ht="43.5" hidden="1" customHeight="1" x14ac:dyDescent="0.2">
      <c r="A273" s="58" t="s">
        <v>64</v>
      </c>
      <c r="B273" s="253" t="s">
        <v>113</v>
      </c>
      <c r="C273" s="253"/>
      <c r="D273" s="253"/>
      <c r="E273" s="253"/>
      <c r="F273" s="253"/>
      <c r="G273" s="253"/>
      <c r="H273" s="253"/>
      <c r="I273" s="253"/>
      <c r="J273" s="46">
        <v>5</v>
      </c>
      <c r="K273" s="46">
        <v>2</v>
      </c>
      <c r="L273" s="46">
        <v>1</v>
      </c>
      <c r="M273" s="46">
        <v>0</v>
      </c>
      <c r="N273" s="59">
        <f>K273+L273+M273</f>
        <v>3</v>
      </c>
      <c r="O273" s="59">
        <f>P273-N273</f>
        <v>6</v>
      </c>
      <c r="P273" s="59">
        <f>ROUND(PRODUCT(J273,25)/14,0)</f>
        <v>9</v>
      </c>
      <c r="Q273" s="46" t="s">
        <v>32</v>
      </c>
      <c r="R273" s="46"/>
      <c r="S273" s="46"/>
      <c r="T273" s="46" t="s">
        <v>37</v>
      </c>
    </row>
    <row r="274" spans="1:20" ht="41.25" hidden="1" customHeight="1" x14ac:dyDescent="0.2">
      <c r="A274" s="58" t="s">
        <v>65</v>
      </c>
      <c r="B274" s="253" t="s">
        <v>114</v>
      </c>
      <c r="C274" s="253"/>
      <c r="D274" s="253"/>
      <c r="E274" s="253"/>
      <c r="F274" s="253"/>
      <c r="G274" s="253"/>
      <c r="H274" s="253"/>
      <c r="I274" s="253"/>
      <c r="J274" s="46">
        <v>5</v>
      </c>
      <c r="K274" s="46">
        <v>2</v>
      </c>
      <c r="L274" s="46">
        <v>1</v>
      </c>
      <c r="M274" s="46">
        <v>0</v>
      </c>
      <c r="N274" s="59">
        <f>K274+L274+M274</f>
        <v>3</v>
      </c>
      <c r="O274" s="59">
        <f>P274-N274</f>
        <v>6</v>
      </c>
      <c r="P274" s="59">
        <f>ROUND(PRODUCT(J274,25)/14,0)</f>
        <v>9</v>
      </c>
      <c r="Q274" s="46" t="s">
        <v>32</v>
      </c>
      <c r="R274" s="46"/>
      <c r="S274" s="46"/>
      <c r="T274" s="46" t="s">
        <v>37</v>
      </c>
    </row>
    <row r="275" spans="1:20" hidden="1" x14ac:dyDescent="0.2">
      <c r="A275" s="254" t="s">
        <v>72</v>
      </c>
      <c r="B275" s="255"/>
      <c r="C275" s="255"/>
      <c r="D275" s="255"/>
      <c r="E275" s="255"/>
      <c r="F275" s="255"/>
      <c r="G275" s="255"/>
      <c r="H275" s="255"/>
      <c r="I275" s="255"/>
      <c r="J275" s="255"/>
      <c r="K275" s="255"/>
      <c r="L275" s="255"/>
      <c r="M275" s="255"/>
      <c r="N275" s="255"/>
      <c r="O275" s="255"/>
      <c r="P275" s="255"/>
      <c r="Q275" s="255"/>
      <c r="R275" s="255"/>
      <c r="S275" s="255"/>
      <c r="T275" s="256"/>
    </row>
    <row r="276" spans="1:20" ht="75" hidden="1" customHeight="1" x14ac:dyDescent="0.2">
      <c r="A276" s="58" t="s">
        <v>66</v>
      </c>
      <c r="B276" s="257" t="s">
        <v>115</v>
      </c>
      <c r="C276" s="258"/>
      <c r="D276" s="258"/>
      <c r="E276" s="258"/>
      <c r="F276" s="258"/>
      <c r="G276" s="258"/>
      <c r="H276" s="258"/>
      <c r="I276" s="259"/>
      <c r="J276" s="46">
        <v>5</v>
      </c>
      <c r="K276" s="46">
        <v>2</v>
      </c>
      <c r="L276" s="46">
        <v>1</v>
      </c>
      <c r="M276" s="46">
        <v>0</v>
      </c>
      <c r="N276" s="59">
        <f>K276+L276+M276</f>
        <v>3</v>
      </c>
      <c r="O276" s="59">
        <f>P276-N276</f>
        <v>6</v>
      </c>
      <c r="P276" s="59">
        <f>ROUND(PRODUCT(J276,25)/14,0)</f>
        <v>9</v>
      </c>
      <c r="Q276" s="46" t="s">
        <v>32</v>
      </c>
      <c r="R276" s="46"/>
      <c r="S276" s="46"/>
      <c r="T276" s="46" t="s">
        <v>73</v>
      </c>
    </row>
    <row r="277" spans="1:20" ht="25.5" hidden="1" x14ac:dyDescent="0.2">
      <c r="A277" s="58" t="s">
        <v>67</v>
      </c>
      <c r="B277" s="257" t="s">
        <v>116</v>
      </c>
      <c r="C277" s="258"/>
      <c r="D277" s="258"/>
      <c r="E277" s="258"/>
      <c r="F277" s="258"/>
      <c r="G277" s="258"/>
      <c r="H277" s="258"/>
      <c r="I277" s="259"/>
      <c r="J277" s="46">
        <v>5</v>
      </c>
      <c r="K277" s="46">
        <v>1</v>
      </c>
      <c r="L277" s="46">
        <v>2</v>
      </c>
      <c r="M277" s="46">
        <v>0</v>
      </c>
      <c r="N277" s="59">
        <f>K277+L277+M277</f>
        <v>3</v>
      </c>
      <c r="O277" s="59">
        <f>P277-N277</f>
        <v>6</v>
      </c>
      <c r="P277" s="59">
        <f>ROUND(PRODUCT(J277,25)/14,0)</f>
        <v>9</v>
      </c>
      <c r="Q277" s="46" t="s">
        <v>32</v>
      </c>
      <c r="R277" s="46"/>
      <c r="S277" s="46"/>
      <c r="T277" s="46" t="s">
        <v>74</v>
      </c>
    </row>
    <row r="278" spans="1:20" hidden="1" x14ac:dyDescent="0.2">
      <c r="A278" s="254" t="s">
        <v>75</v>
      </c>
      <c r="B278" s="255"/>
      <c r="C278" s="255"/>
      <c r="D278" s="255"/>
      <c r="E278" s="255"/>
      <c r="F278" s="255"/>
      <c r="G278" s="255"/>
      <c r="H278" s="255"/>
      <c r="I278" s="255"/>
      <c r="J278" s="255"/>
      <c r="K278" s="255"/>
      <c r="L278" s="255"/>
      <c r="M278" s="255"/>
      <c r="N278" s="255"/>
      <c r="O278" s="255"/>
      <c r="P278" s="255"/>
      <c r="Q278" s="255"/>
      <c r="R278" s="255"/>
      <c r="S278" s="255"/>
      <c r="T278" s="256"/>
    </row>
    <row r="279" spans="1:20" ht="63" hidden="1" customHeight="1" x14ac:dyDescent="0.2">
      <c r="A279" s="58" t="s">
        <v>76</v>
      </c>
      <c r="B279" s="257" t="s">
        <v>117</v>
      </c>
      <c r="C279" s="258"/>
      <c r="D279" s="258"/>
      <c r="E279" s="258"/>
      <c r="F279" s="258"/>
      <c r="G279" s="258"/>
      <c r="H279" s="258"/>
      <c r="I279" s="259"/>
      <c r="J279" s="46">
        <v>5</v>
      </c>
      <c r="K279" s="46">
        <v>0</v>
      </c>
      <c r="L279" s="46">
        <v>0</v>
      </c>
      <c r="M279" s="46">
        <v>3</v>
      </c>
      <c r="N279" s="59">
        <f>K279+L279+M279</f>
        <v>3</v>
      </c>
      <c r="O279" s="59">
        <f>P279-N279</f>
        <v>6</v>
      </c>
      <c r="P279" s="59">
        <f>ROUND(PRODUCT(J279,25)/14,0)</f>
        <v>9</v>
      </c>
      <c r="Q279" s="46"/>
      <c r="R279" s="46" t="s">
        <v>28</v>
      </c>
      <c r="S279" s="46"/>
      <c r="T279" s="46" t="s">
        <v>73</v>
      </c>
    </row>
    <row r="280" spans="1:20" ht="25.5" hidden="1" x14ac:dyDescent="0.2">
      <c r="A280" s="58" t="s">
        <v>77</v>
      </c>
      <c r="B280" s="257" t="s">
        <v>118</v>
      </c>
      <c r="C280" s="258"/>
      <c r="D280" s="258"/>
      <c r="E280" s="258"/>
      <c r="F280" s="258"/>
      <c r="G280" s="258"/>
      <c r="H280" s="258"/>
      <c r="I280" s="259"/>
      <c r="J280" s="46">
        <v>5</v>
      </c>
      <c r="K280" s="46">
        <v>1</v>
      </c>
      <c r="L280" s="46">
        <v>2</v>
      </c>
      <c r="M280" s="46">
        <v>0</v>
      </c>
      <c r="N280" s="59">
        <f>K280+L280+M280</f>
        <v>3</v>
      </c>
      <c r="O280" s="59">
        <f>P280-N280</f>
        <v>6</v>
      </c>
      <c r="P280" s="59">
        <f>ROUND(PRODUCT(J280,25)/14,0)</f>
        <v>9</v>
      </c>
      <c r="Q280" s="46" t="s">
        <v>32</v>
      </c>
      <c r="R280" s="46"/>
      <c r="S280" s="46"/>
      <c r="T280" s="46" t="s">
        <v>74</v>
      </c>
    </row>
    <row r="281" spans="1:20" hidden="1" x14ac:dyDescent="0.2">
      <c r="A281" s="192" t="s">
        <v>78</v>
      </c>
      <c r="B281" s="260"/>
      <c r="C281" s="260"/>
      <c r="D281" s="260"/>
      <c r="E281" s="260"/>
      <c r="F281" s="260"/>
      <c r="G281" s="260"/>
      <c r="H281" s="260"/>
      <c r="I281" s="260"/>
      <c r="J281" s="260"/>
      <c r="K281" s="260"/>
      <c r="L281" s="260"/>
      <c r="M281" s="260"/>
      <c r="N281" s="260"/>
      <c r="O281" s="260"/>
      <c r="P281" s="260"/>
      <c r="Q281" s="260"/>
      <c r="R281" s="260"/>
      <c r="S281" s="260"/>
      <c r="T281" s="261"/>
    </row>
    <row r="282" spans="1:20" ht="33" hidden="1" customHeight="1" x14ac:dyDescent="0.2">
      <c r="A282" s="58"/>
      <c r="B282" s="257" t="s">
        <v>119</v>
      </c>
      <c r="C282" s="258"/>
      <c r="D282" s="258"/>
      <c r="E282" s="258"/>
      <c r="F282" s="258"/>
      <c r="G282" s="258"/>
      <c r="H282" s="258"/>
      <c r="I282" s="259"/>
      <c r="J282" s="46">
        <v>5</v>
      </c>
      <c r="K282" s="46"/>
      <c r="L282" s="46"/>
      <c r="M282" s="46"/>
      <c r="N282" s="59"/>
      <c r="O282" s="59"/>
      <c r="P282" s="59"/>
      <c r="Q282" s="46"/>
      <c r="R282" s="46"/>
      <c r="S282" s="46"/>
      <c r="T282" s="60"/>
    </row>
    <row r="283" spans="1:20" hidden="1" x14ac:dyDescent="0.2">
      <c r="A283" s="262" t="s">
        <v>79</v>
      </c>
      <c r="B283" s="263"/>
      <c r="C283" s="263"/>
      <c r="D283" s="263"/>
      <c r="E283" s="263"/>
      <c r="F283" s="263"/>
      <c r="G283" s="263"/>
      <c r="H283" s="263"/>
      <c r="I283" s="264"/>
      <c r="J283" s="47">
        <f>SUM(J273:J274,J276:J277,J279:J280,J282)</f>
        <v>35</v>
      </c>
      <c r="K283" s="47">
        <f t="shared" ref="K283:P283" si="70">SUM(K273:K274,K276:K277,K279:K280,K282)</f>
        <v>8</v>
      </c>
      <c r="L283" s="47">
        <f t="shared" si="70"/>
        <v>7</v>
      </c>
      <c r="M283" s="47">
        <f t="shared" si="70"/>
        <v>3</v>
      </c>
      <c r="N283" s="47">
        <f t="shared" si="70"/>
        <v>18</v>
      </c>
      <c r="O283" s="47">
        <f t="shared" si="70"/>
        <v>36</v>
      </c>
      <c r="P283" s="47">
        <f t="shared" si="70"/>
        <v>54</v>
      </c>
      <c r="Q283" s="48">
        <f>COUNTIF(Q273:Q274,"E")+COUNTIF(Q276:Q277,"E")+COUNTIF(Q279:Q280,"E")+COUNTIF(Q282,"E")</f>
        <v>5</v>
      </c>
      <c r="R283" s="48">
        <f>COUNTIF(R273:R274,"C")+COUNTIF(R276:R277,"C")+COUNTIF(R279:R280,"C")+COUNTIF(R282,"C")</f>
        <v>1</v>
      </c>
      <c r="S283" s="48">
        <f>COUNTIF(S273:S274,"VP")+COUNTIF(S276:S277,"VP")+COUNTIF(S279:S280,"VP")+COUNTIF(S282,"VP")</f>
        <v>0</v>
      </c>
      <c r="T283" s="49"/>
    </row>
    <row r="284" spans="1:20" hidden="1" x14ac:dyDescent="0.2">
      <c r="A284" s="265" t="s">
        <v>49</v>
      </c>
      <c r="B284" s="266"/>
      <c r="C284" s="266"/>
      <c r="D284" s="266"/>
      <c r="E284" s="266"/>
      <c r="F284" s="266"/>
      <c r="G284" s="266"/>
      <c r="H284" s="266"/>
      <c r="I284" s="266"/>
      <c r="J284" s="267"/>
      <c r="K284" s="47">
        <f>SUM(K273:K274,K276:K277,K279:K280)*14</f>
        <v>112</v>
      </c>
      <c r="L284" s="47">
        <f t="shared" ref="L284:P284" si="71">SUM(L273:L274,L276:L277,L279:L280)*14</f>
        <v>98</v>
      </c>
      <c r="M284" s="47">
        <f t="shared" si="71"/>
        <v>42</v>
      </c>
      <c r="N284" s="47">
        <f t="shared" si="71"/>
        <v>252</v>
      </c>
      <c r="O284" s="47">
        <f t="shared" si="71"/>
        <v>504</v>
      </c>
      <c r="P284" s="47">
        <f t="shared" si="71"/>
        <v>756</v>
      </c>
      <c r="Q284" s="271"/>
      <c r="R284" s="272"/>
      <c r="S284" s="272"/>
      <c r="T284" s="273"/>
    </row>
    <row r="285" spans="1:20" hidden="1" x14ac:dyDescent="0.2">
      <c r="A285" s="268"/>
      <c r="B285" s="269"/>
      <c r="C285" s="269"/>
      <c r="D285" s="269"/>
      <c r="E285" s="269"/>
      <c r="F285" s="269"/>
      <c r="G285" s="269"/>
      <c r="H285" s="269"/>
      <c r="I285" s="269"/>
      <c r="J285" s="270"/>
      <c r="K285" s="277">
        <f>SUM(K284:M284)</f>
        <v>252</v>
      </c>
      <c r="L285" s="278"/>
      <c r="M285" s="279"/>
      <c r="N285" s="277">
        <f>SUM(N284:O284)</f>
        <v>756</v>
      </c>
      <c r="O285" s="278"/>
      <c r="P285" s="279"/>
      <c r="Q285" s="274"/>
      <c r="R285" s="275"/>
      <c r="S285" s="275"/>
      <c r="T285" s="276"/>
    </row>
    <row r="286" spans="1:20" hidden="1" x14ac:dyDescent="0.2"/>
    <row r="287" spans="1:20" hidden="1" x14ac:dyDescent="0.2"/>
    <row r="288" spans="1:20" hidden="1" x14ac:dyDescent="0.2"/>
    <row r="289" hidden="1" x14ac:dyDescent="0.2"/>
  </sheetData>
  <sheetProtection formatCells="0" formatRows="0" insertRows="0"/>
  <mergeCells count="380">
    <mergeCell ref="A281:T281"/>
    <mergeCell ref="B282:I282"/>
    <mergeCell ref="A283:I283"/>
    <mergeCell ref="A284:J285"/>
    <mergeCell ref="Q284:T285"/>
    <mergeCell ref="K285:M285"/>
    <mergeCell ref="N285:P285"/>
    <mergeCell ref="A272:T272"/>
    <mergeCell ref="B273:I273"/>
    <mergeCell ref="B274:I274"/>
    <mergeCell ref="A275:T275"/>
    <mergeCell ref="B276:I276"/>
    <mergeCell ref="B277:I277"/>
    <mergeCell ref="A278:T278"/>
    <mergeCell ref="B279:I279"/>
    <mergeCell ref="B280:I280"/>
    <mergeCell ref="A266:T266"/>
    <mergeCell ref="A269:T269"/>
    <mergeCell ref="A270:A271"/>
    <mergeCell ref="B270:I271"/>
    <mergeCell ref="J270:J271"/>
    <mergeCell ref="K270:M270"/>
    <mergeCell ref="N270:P270"/>
    <mergeCell ref="Q270:S270"/>
    <mergeCell ref="T270:T271"/>
    <mergeCell ref="A258:T258"/>
    <mergeCell ref="B259:I259"/>
    <mergeCell ref="A260:I260"/>
    <mergeCell ref="A261:J262"/>
    <mergeCell ref="Q261:T262"/>
    <mergeCell ref="K262:M262"/>
    <mergeCell ref="N262:P262"/>
    <mergeCell ref="A264:T264"/>
    <mergeCell ref="A265:T265"/>
    <mergeCell ref="A249:T249"/>
    <mergeCell ref="B250:I250"/>
    <mergeCell ref="B251:I251"/>
    <mergeCell ref="A252:T252"/>
    <mergeCell ref="B253:I253"/>
    <mergeCell ref="B254:I254"/>
    <mergeCell ref="A255:T255"/>
    <mergeCell ref="B256:I256"/>
    <mergeCell ref="B257:I257"/>
    <mergeCell ref="A243:T243"/>
    <mergeCell ref="A246:T246"/>
    <mergeCell ref="A247:A248"/>
    <mergeCell ref="B247:I248"/>
    <mergeCell ref="J247:J248"/>
    <mergeCell ref="K247:M247"/>
    <mergeCell ref="N247:P247"/>
    <mergeCell ref="Q247:S247"/>
    <mergeCell ref="T247:T248"/>
    <mergeCell ref="A235:T235"/>
    <mergeCell ref="B236:I236"/>
    <mergeCell ref="A237:I237"/>
    <mergeCell ref="A238:J239"/>
    <mergeCell ref="Q238:T239"/>
    <mergeCell ref="K239:M239"/>
    <mergeCell ref="N239:P239"/>
    <mergeCell ref="A241:T241"/>
    <mergeCell ref="A242:T242"/>
    <mergeCell ref="A226:T226"/>
    <mergeCell ref="B227:I227"/>
    <mergeCell ref="B228:I228"/>
    <mergeCell ref="A229:T229"/>
    <mergeCell ref="B230:I230"/>
    <mergeCell ref="B231:I231"/>
    <mergeCell ref="A232:T232"/>
    <mergeCell ref="B233:I233"/>
    <mergeCell ref="B234:I234"/>
    <mergeCell ref="U220:AB221"/>
    <mergeCell ref="U12:Z15"/>
    <mergeCell ref="U23:AA26"/>
    <mergeCell ref="A221:T221"/>
    <mergeCell ref="B224:I225"/>
    <mergeCell ref="J224:J225"/>
    <mergeCell ref="K224:M224"/>
    <mergeCell ref="N224:P224"/>
    <mergeCell ref="Q224:S224"/>
    <mergeCell ref="T224:T225"/>
    <mergeCell ref="B96:I96"/>
    <mergeCell ref="B73:I74"/>
    <mergeCell ref="B75:I75"/>
    <mergeCell ref="B80:I80"/>
    <mergeCell ref="B85:I85"/>
    <mergeCell ref="A88:T88"/>
    <mergeCell ref="J89:J90"/>
    <mergeCell ref="K89:M89"/>
    <mergeCell ref="N89:P89"/>
    <mergeCell ref="Q89:S89"/>
    <mergeCell ref="A89:A90"/>
    <mergeCell ref="A73:A74"/>
    <mergeCell ref="A107:T107"/>
    <mergeCell ref="B83:I83"/>
    <mergeCell ref="N73:P73"/>
    <mergeCell ref="Q73:S73"/>
    <mergeCell ref="T73:T74"/>
    <mergeCell ref="B91:I91"/>
    <mergeCell ref="B92:I92"/>
    <mergeCell ref="B97:I97"/>
    <mergeCell ref="B98:I98"/>
    <mergeCell ref="B101:I101"/>
    <mergeCell ref="B99:I99"/>
    <mergeCell ref="B93:I93"/>
    <mergeCell ref="B94:I94"/>
    <mergeCell ref="B95:I95"/>
    <mergeCell ref="T89:T90"/>
    <mergeCell ref="B81:I81"/>
    <mergeCell ref="B82:I82"/>
    <mergeCell ref="B86:I86"/>
    <mergeCell ref="B89:I90"/>
    <mergeCell ref="B84:I84"/>
    <mergeCell ref="B77:I77"/>
    <mergeCell ref="B78:I78"/>
    <mergeCell ref="B79:I79"/>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A108:A109"/>
    <mergeCell ref="B102:I102"/>
    <mergeCell ref="B63:I63"/>
    <mergeCell ref="B64:I64"/>
    <mergeCell ref="B133:I133"/>
    <mergeCell ref="B132:I132"/>
    <mergeCell ref="B121:I121"/>
    <mergeCell ref="B114:I114"/>
    <mergeCell ref="B120:I120"/>
    <mergeCell ref="B113:I113"/>
    <mergeCell ref="B119:I119"/>
    <mergeCell ref="B115:I115"/>
    <mergeCell ref="B126:I126"/>
    <mergeCell ref="B127:I127"/>
    <mergeCell ref="B125:I125"/>
    <mergeCell ref="A124:T124"/>
    <mergeCell ref="B118:I118"/>
    <mergeCell ref="B123:I123"/>
    <mergeCell ref="B128:I128"/>
    <mergeCell ref="B100:I100"/>
    <mergeCell ref="B76:I76"/>
    <mergeCell ref="A72:T72"/>
    <mergeCell ref="J73:J74"/>
    <mergeCell ref="K73:M73"/>
    <mergeCell ref="Q108:S108"/>
    <mergeCell ref="K140:M140"/>
    <mergeCell ref="N140:P140"/>
    <mergeCell ref="Q139:T140"/>
    <mergeCell ref="A138:I138"/>
    <mergeCell ref="A139:J140"/>
    <mergeCell ref="B112:I112"/>
    <mergeCell ref="T108:T109"/>
    <mergeCell ref="B108:I109"/>
    <mergeCell ref="B134:I134"/>
    <mergeCell ref="B135:I135"/>
    <mergeCell ref="A131:T131"/>
    <mergeCell ref="B116:I116"/>
    <mergeCell ref="B122:I122"/>
    <mergeCell ref="B130:I130"/>
    <mergeCell ref="B136:I136"/>
    <mergeCell ref="B137:I137"/>
    <mergeCell ref="B129:I129"/>
    <mergeCell ref="A110:T110"/>
    <mergeCell ref="A117:T117"/>
    <mergeCell ref="B111:I111"/>
    <mergeCell ref="J108:J109"/>
    <mergeCell ref="K108:M108"/>
    <mergeCell ref="N108:P108"/>
    <mergeCell ref="A179:T179"/>
    <mergeCell ref="A180:A181"/>
    <mergeCell ref="B180:I181"/>
    <mergeCell ref="J180:J181"/>
    <mergeCell ref="K180:M180"/>
    <mergeCell ref="T145:T146"/>
    <mergeCell ref="A144:T144"/>
    <mergeCell ref="N145:P145"/>
    <mergeCell ref="B147:I147"/>
    <mergeCell ref="B148:I148"/>
    <mergeCell ref="B149:I149"/>
    <mergeCell ref="Q145:S145"/>
    <mergeCell ref="A145:A146"/>
    <mergeCell ref="B145:I146"/>
    <mergeCell ref="J145:J146"/>
    <mergeCell ref="K145:M145"/>
    <mergeCell ref="B159:I159"/>
    <mergeCell ref="B160:I160"/>
    <mergeCell ref="B161:I161"/>
    <mergeCell ref="B162:I162"/>
    <mergeCell ref="B170:I170"/>
    <mergeCell ref="B150:I150"/>
    <mergeCell ref="B168:I168"/>
    <mergeCell ref="B171:I171"/>
    <mergeCell ref="B172:I172"/>
    <mergeCell ref="A173:I173"/>
    <mergeCell ref="A174:J175"/>
    <mergeCell ref="B169:I169"/>
    <mergeCell ref="B151:I151"/>
    <mergeCell ref="B152:I152"/>
    <mergeCell ref="B153:I153"/>
    <mergeCell ref="B163:I163"/>
    <mergeCell ref="B164:I164"/>
    <mergeCell ref="B165:I165"/>
    <mergeCell ref="B166:I166"/>
    <mergeCell ref="B154:I154"/>
    <mergeCell ref="B155:I155"/>
    <mergeCell ref="B156:I156"/>
    <mergeCell ref="B157:I157"/>
    <mergeCell ref="B158:I158"/>
    <mergeCell ref="B202:I202"/>
    <mergeCell ref="B203:I203"/>
    <mergeCell ref="B204:I204"/>
    <mergeCell ref="B205:I205"/>
    <mergeCell ref="A206:I206"/>
    <mergeCell ref="A143:T143"/>
    <mergeCell ref="N180:P180"/>
    <mergeCell ref="T180:T181"/>
    <mergeCell ref="B182:I182"/>
    <mergeCell ref="B183:I183"/>
    <mergeCell ref="B184:I184"/>
    <mergeCell ref="B196:I196"/>
    <mergeCell ref="B197:I197"/>
    <mergeCell ref="B198:I198"/>
    <mergeCell ref="B187:I187"/>
    <mergeCell ref="B188:I188"/>
    <mergeCell ref="B189:I189"/>
    <mergeCell ref="B195:I195"/>
    <mergeCell ref="Q180:S180"/>
    <mergeCell ref="B190:I190"/>
    <mergeCell ref="Q174:T175"/>
    <mergeCell ref="K175:M175"/>
    <mergeCell ref="N175:P175"/>
    <mergeCell ref="B167:I167"/>
    <mergeCell ref="B191:I191"/>
    <mergeCell ref="B192:I192"/>
    <mergeCell ref="B185:I185"/>
    <mergeCell ref="B186:I186"/>
    <mergeCell ref="B193:I193"/>
    <mergeCell ref="B194:I194"/>
    <mergeCell ref="B199:I199"/>
    <mergeCell ref="B200:I200"/>
    <mergeCell ref="B201:I201"/>
    <mergeCell ref="P214:Q215"/>
    <mergeCell ref="R214:T214"/>
    <mergeCell ref="J215:K215"/>
    <mergeCell ref="L215:M215"/>
    <mergeCell ref="N215:O215"/>
    <mergeCell ref="S215:T215"/>
    <mergeCell ref="K208:M208"/>
    <mergeCell ref="N208:P208"/>
    <mergeCell ref="A207:J208"/>
    <mergeCell ref="Q207:T208"/>
    <mergeCell ref="A213:B213"/>
    <mergeCell ref="A214:A215"/>
    <mergeCell ref="B214:G215"/>
    <mergeCell ref="H214:I215"/>
    <mergeCell ref="J214:O214"/>
    <mergeCell ref="N218:O218"/>
    <mergeCell ref="P218:Q218"/>
    <mergeCell ref="S218:T218"/>
    <mergeCell ref="B216:G216"/>
    <mergeCell ref="H216:I216"/>
    <mergeCell ref="J216:K216"/>
    <mergeCell ref="L216:M216"/>
    <mergeCell ref="N216:O216"/>
    <mergeCell ref="P216:Q216"/>
    <mergeCell ref="S216:T216"/>
    <mergeCell ref="B217:G217"/>
    <mergeCell ref="H217:I217"/>
    <mergeCell ref="J217:K217"/>
    <mergeCell ref="L217:M217"/>
    <mergeCell ref="N217:O217"/>
    <mergeCell ref="P217:Q217"/>
    <mergeCell ref="S217:T217"/>
    <mergeCell ref="U222:AH222"/>
    <mergeCell ref="U223:AA224"/>
    <mergeCell ref="AB223:AH224"/>
    <mergeCell ref="A223:T223"/>
    <mergeCell ref="A224:A225"/>
    <mergeCell ref="U102:W102"/>
    <mergeCell ref="U217:X217"/>
    <mergeCell ref="U3:X3"/>
    <mergeCell ref="U4:X4"/>
    <mergeCell ref="U5:X5"/>
    <mergeCell ref="U6:X6"/>
    <mergeCell ref="U29:V29"/>
    <mergeCell ref="U30:V30"/>
    <mergeCell ref="U52:W52"/>
    <mergeCell ref="U68:W68"/>
    <mergeCell ref="U86:W86"/>
    <mergeCell ref="U18:Z20"/>
    <mergeCell ref="U111:Y115"/>
    <mergeCell ref="U117:Y124"/>
    <mergeCell ref="U27:AA28"/>
    <mergeCell ref="A218:G218"/>
    <mergeCell ref="H218:I218"/>
    <mergeCell ref="J218:K218"/>
    <mergeCell ref="L218:M218"/>
  </mergeCells>
  <phoneticPr fontId="6" type="noConversion"/>
  <conditionalFormatting sqref="U3:U6 U29:U30 U217">
    <cfRule type="cellIs" dxfId="23" priority="47" operator="equal">
      <formula>"E bine"</formula>
    </cfRule>
  </conditionalFormatting>
  <conditionalFormatting sqref="U3:U6 U29:U30 U217">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217:V217">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217:X217">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217:V217">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1:R101 R282 R273:R274 R279:R280 R276:R277 R259 R250:R251 R256:R257 R253:R254 R236 R227:R228 R233:R234 R230:R231 R132:R137 R125:R130 R57:R67 R111:R116 R41:R51 R118:R123 R75:R85">
      <formula1>$R$40</formula1>
    </dataValidation>
    <dataValidation type="list" allowBlank="1" showInputMessage="1" showErrorMessage="1" sqref="Q91:Q101 Q282 Q273:Q274 Q279:Q280 Q276:Q277 Q259 Q250:Q251 Q256:Q257 Q253:Q254 Q236 Q227:Q228 Q233:Q234 Q230:Q231 Q132:Q137 Q125:Q130 Q57:Q67 Q111:Q116 Q41:Q51 Q118:Q123 Q75:Q85">
      <formula1>$Q$40</formula1>
    </dataValidation>
    <dataValidation type="list" allowBlank="1" showInputMessage="1" showErrorMessage="1" sqref="S132:S137 S282 S273:S274 S279:S280 S276:S277 S259 S250:S251 S256:S257 S253:S254 S236 S227:S228 S233:S234 S230:S231 S75:S85 S57:S67 S118:S123 S111:S116 S125:S130 S41:S51 S91:S101">
      <formula1>$S$40</formula1>
    </dataValidation>
    <dataValidation type="list" allowBlank="1" showInputMessage="1" showErrorMessage="1" sqref="T147:T172 T182:T205 T91:T101 T57:T67 T111:T116 T118:T123 T125:T130 T41:T51 T75:T85 T132:T137">
      <formula1>$O$37:$S$37</formula1>
    </dataValidation>
    <dataValidation type="list" allowBlank="1" showInputMessage="1" showErrorMessage="1" sqref="B182:I205 B147:I172">
      <formula1>$B$39:$B$143</formula1>
    </dataValidation>
  </dataValidations>
  <pageMargins left="0.25" right="0.25" top="0.75" bottom="0.75" header="0.3" footer="0.3"/>
  <pageSetup paperSize="9" scale="99" orientation="landscape" blackAndWhite="1" r:id="rId1"/>
  <headerFooter>
    <oddHeader>&amp;R&amp;P</oddHeader>
    <oddFooter>&amp;LRECTOR,
Acad.Prof.univ.dr. Ioan Aurel POP&amp;CDECAN,
Prof.univ.dr. Corin Braga&amp;RDIRECTOR DE DEPARTAMENT,
Conf.univ. dr. Călin Teutișan</oddFooter>
  </headerFooter>
  <rowBreaks count="7" manualBreakCount="7">
    <brk id="31" max="16383" man="1"/>
    <brk id="68" max="16383" man="1"/>
    <brk id="102" max="16383" man="1"/>
    <brk id="120" max="19" man="1"/>
    <brk id="148" max="16383" man="1"/>
    <brk id="176" max="16383" man="1"/>
    <brk id="218" max="19" man="1"/>
  </rowBreaks>
  <ignoredErrors>
    <ignoredError sqref="Q52" formula="1"/>
    <ignoredError sqref="K14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42B65ED3-F719-4C94-A5F6-CD5455F861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2020-02-19T08:14:38Z</cp:lastPrinted>
  <dcterms:created xsi:type="dcterms:W3CDTF">2013-06-27T08:19:59Z</dcterms:created>
  <dcterms:modified xsi:type="dcterms:W3CDTF">2020-03-18T13:06:09Z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